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икрорайон 11+" sheetId="1" r:id="rId1"/>
    <sheet name="микрорайон 11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K71" i="2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L71" s="1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L70" s="1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L66"/>
  <c r="AL64"/>
  <c r="AL63"/>
  <c r="AL62"/>
  <c r="AL61"/>
  <c r="AL60"/>
  <c r="AF59"/>
  <c r="AL59" s="1"/>
  <c r="AL58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L57" s="1"/>
  <c r="AL56"/>
  <c r="AL55"/>
  <c r="AL54"/>
  <c r="AK53"/>
  <c r="AK51" s="1"/>
  <c r="AK36" s="1"/>
  <c r="AJ53"/>
  <c r="AI53"/>
  <c r="AH53"/>
  <c r="AG53"/>
  <c r="AG51" s="1"/>
  <c r="AG36" s="1"/>
  <c r="AF53"/>
  <c r="AE53"/>
  <c r="AD53"/>
  <c r="AC53"/>
  <c r="AC51" s="1"/>
  <c r="AC36" s="1"/>
  <c r="AB53"/>
  <c r="AA53"/>
  <c r="Z53"/>
  <c r="Y53"/>
  <c r="Y51" s="1"/>
  <c r="Y36" s="1"/>
  <c r="X53"/>
  <c r="W53"/>
  <c r="V53"/>
  <c r="U53"/>
  <c r="U51" s="1"/>
  <c r="U36" s="1"/>
  <c r="T53"/>
  <c r="S53"/>
  <c r="R53"/>
  <c r="Q53"/>
  <c r="Q51" s="1"/>
  <c r="Q36" s="1"/>
  <c r="P53"/>
  <c r="O53"/>
  <c r="N53"/>
  <c r="M53"/>
  <c r="M51" s="1"/>
  <c r="M36" s="1"/>
  <c r="L53"/>
  <c r="K53"/>
  <c r="J53"/>
  <c r="I53"/>
  <c r="I51" s="1"/>
  <c r="I36" s="1"/>
  <c r="H53"/>
  <c r="G53"/>
  <c r="F53"/>
  <c r="E53"/>
  <c r="E51" s="1"/>
  <c r="E36" s="1"/>
  <c r="D53"/>
  <c r="C53"/>
  <c r="AL53" s="1"/>
  <c r="AL52"/>
  <c r="AJ51"/>
  <c r="AI51"/>
  <c r="AH51"/>
  <c r="AF51"/>
  <c r="AE51"/>
  <c r="AD51"/>
  <c r="AB51"/>
  <c r="AA51"/>
  <c r="Z51"/>
  <c r="X51"/>
  <c r="W51"/>
  <c r="V51"/>
  <c r="T51"/>
  <c r="S51"/>
  <c r="R51"/>
  <c r="P51"/>
  <c r="O51"/>
  <c r="N51"/>
  <c r="L51"/>
  <c r="K51"/>
  <c r="J51"/>
  <c r="H51"/>
  <c r="G51"/>
  <c r="F51"/>
  <c r="D51"/>
  <c r="C51"/>
  <c r="AL51" s="1"/>
  <c r="AC50"/>
  <c r="AB50"/>
  <c r="X50"/>
  <c r="S50"/>
  <c r="S48" s="1"/>
  <c r="S36" s="1"/>
  <c r="S20" s="1"/>
  <c r="S67" s="1"/>
  <c r="R50"/>
  <c r="Q50"/>
  <c r="P50"/>
  <c r="O50"/>
  <c r="O48" s="1"/>
  <c r="O36" s="1"/>
  <c r="O20" s="1"/>
  <c r="O67" s="1"/>
  <c r="N50"/>
  <c r="M50"/>
  <c r="L50"/>
  <c r="K50"/>
  <c r="K48" s="1"/>
  <c r="K36" s="1"/>
  <c r="K20" s="1"/>
  <c r="K67" s="1"/>
  <c r="AL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R48"/>
  <c r="Q48"/>
  <c r="P48"/>
  <c r="N48"/>
  <c r="M48"/>
  <c r="L48"/>
  <c r="J48"/>
  <c r="I48"/>
  <c r="H48"/>
  <c r="G48"/>
  <c r="F48"/>
  <c r="E48"/>
  <c r="D48"/>
  <c r="AL48" s="1"/>
  <c r="C48"/>
  <c r="AL47"/>
  <c r="AL46"/>
  <c r="AL45"/>
  <c r="AL44"/>
  <c r="AK43"/>
  <c r="AJ43"/>
  <c r="AJ41" s="1"/>
  <c r="AJ36" s="1"/>
  <c r="AJ20" s="1"/>
  <c r="AJ67" s="1"/>
  <c r="AI43"/>
  <c r="AH43"/>
  <c r="AG43"/>
  <c r="AF43"/>
  <c r="AF41" s="1"/>
  <c r="AF36" s="1"/>
  <c r="AF20" s="1"/>
  <c r="AF67" s="1"/>
  <c r="AE43"/>
  <c r="AD43"/>
  <c r="AC43"/>
  <c r="AB43"/>
  <c r="AB41" s="1"/>
  <c r="AB36" s="1"/>
  <c r="AB20" s="1"/>
  <c r="AB67" s="1"/>
  <c r="AA43"/>
  <c r="Z43"/>
  <c r="Y43"/>
  <c r="X43"/>
  <c r="X41" s="1"/>
  <c r="X36" s="1"/>
  <c r="X20" s="1"/>
  <c r="X67" s="1"/>
  <c r="W43"/>
  <c r="V43"/>
  <c r="U43"/>
  <c r="T43"/>
  <c r="T41" s="1"/>
  <c r="T36" s="1"/>
  <c r="T20" s="1"/>
  <c r="T67" s="1"/>
  <c r="S43"/>
  <c r="R43"/>
  <c r="Q43"/>
  <c r="P43"/>
  <c r="P41" s="1"/>
  <c r="P36" s="1"/>
  <c r="P20" s="1"/>
  <c r="P67" s="1"/>
  <c r="O43"/>
  <c r="N43"/>
  <c r="M43"/>
  <c r="L43"/>
  <c r="L41" s="1"/>
  <c r="L36" s="1"/>
  <c r="L20" s="1"/>
  <c r="L67" s="1"/>
  <c r="K43"/>
  <c r="J43"/>
  <c r="I43"/>
  <c r="H43"/>
  <c r="H41" s="1"/>
  <c r="H36" s="1"/>
  <c r="H20" s="1"/>
  <c r="H67" s="1"/>
  <c r="G43"/>
  <c r="F43"/>
  <c r="E43"/>
  <c r="D43"/>
  <c r="AL43" s="1"/>
  <c r="C43"/>
  <c r="AL42"/>
  <c r="AK41"/>
  <c r="AI41"/>
  <c r="AH41"/>
  <c r="AG41"/>
  <c r="AE41"/>
  <c r="AD41"/>
  <c r="AC41"/>
  <c r="AA41"/>
  <c r="Z41"/>
  <c r="Y41"/>
  <c r="W41"/>
  <c r="V41"/>
  <c r="U41"/>
  <c r="S41"/>
  <c r="R41"/>
  <c r="Q41"/>
  <c r="O41"/>
  <c r="N41"/>
  <c r="M41"/>
  <c r="K41"/>
  <c r="J41"/>
  <c r="I41"/>
  <c r="G41"/>
  <c r="F41"/>
  <c r="E41"/>
  <c r="C41"/>
  <c r="AL40"/>
  <c r="AK39"/>
  <c r="AJ39"/>
  <c r="AI39"/>
  <c r="AH39"/>
  <c r="AH37" s="1"/>
  <c r="AH36" s="1"/>
  <c r="AG39"/>
  <c r="AF39"/>
  <c r="AE39"/>
  <c r="AD39"/>
  <c r="AD37" s="1"/>
  <c r="AD36" s="1"/>
  <c r="AC39"/>
  <c r="AB39"/>
  <c r="AA39"/>
  <c r="Z39"/>
  <c r="Z37" s="1"/>
  <c r="Z36" s="1"/>
  <c r="Y39"/>
  <c r="X39"/>
  <c r="W39"/>
  <c r="V39"/>
  <c r="V37" s="1"/>
  <c r="V36" s="1"/>
  <c r="U39"/>
  <c r="T39"/>
  <c r="S39"/>
  <c r="R39"/>
  <c r="R37" s="1"/>
  <c r="R36" s="1"/>
  <c r="Q39"/>
  <c r="P39"/>
  <c r="O39"/>
  <c r="N39"/>
  <c r="N37" s="1"/>
  <c r="N36" s="1"/>
  <c r="M39"/>
  <c r="L39"/>
  <c r="K39"/>
  <c r="J39"/>
  <c r="J37" s="1"/>
  <c r="J36" s="1"/>
  <c r="I39"/>
  <c r="H39"/>
  <c r="G39"/>
  <c r="F39"/>
  <c r="F37" s="1"/>
  <c r="F36" s="1"/>
  <c r="E39"/>
  <c r="D39"/>
  <c r="C39"/>
  <c r="AL39" s="1"/>
  <c r="AL38"/>
  <c r="AK37"/>
  <c r="AJ37"/>
  <c r="AI37"/>
  <c r="AG37"/>
  <c r="AF37"/>
  <c r="AE37"/>
  <c r="AC37"/>
  <c r="AB37"/>
  <c r="AA37"/>
  <c r="Y37"/>
  <c r="X37"/>
  <c r="W37"/>
  <c r="U37"/>
  <c r="T37"/>
  <c r="S37"/>
  <c r="Q37"/>
  <c r="P37"/>
  <c r="O37"/>
  <c r="M37"/>
  <c r="L37"/>
  <c r="K37"/>
  <c r="I37"/>
  <c r="H37"/>
  <c r="G37"/>
  <c r="E37"/>
  <c r="D37"/>
  <c r="C37"/>
  <c r="AL37" s="1"/>
  <c r="AI36"/>
  <c r="AE36"/>
  <c r="AA36"/>
  <c r="W36"/>
  <c r="G36"/>
  <c r="C36"/>
  <c r="AL35"/>
  <c r="AL34"/>
  <c r="AL32"/>
  <c r="AL31"/>
  <c r="AL30"/>
  <c r="AL29"/>
  <c r="AL28"/>
  <c r="AK27"/>
  <c r="AJ27"/>
  <c r="AI27"/>
  <c r="AH27"/>
  <c r="AH25" s="1"/>
  <c r="AH21" s="1"/>
  <c r="AH20" s="1"/>
  <c r="AH67" s="1"/>
  <c r="AG27"/>
  <c r="AF27"/>
  <c r="AE27"/>
  <c r="AD27"/>
  <c r="AD25" s="1"/>
  <c r="AD21" s="1"/>
  <c r="AD20" s="1"/>
  <c r="AD67" s="1"/>
  <c r="AC27"/>
  <c r="AB27"/>
  <c r="AA27"/>
  <c r="Z27"/>
  <c r="Z25" s="1"/>
  <c r="Z21" s="1"/>
  <c r="Z20" s="1"/>
  <c r="Z67" s="1"/>
  <c r="Y27"/>
  <c r="X27"/>
  <c r="W27"/>
  <c r="V27"/>
  <c r="V25" s="1"/>
  <c r="V21" s="1"/>
  <c r="V20" s="1"/>
  <c r="V67" s="1"/>
  <c r="U27"/>
  <c r="T27"/>
  <c r="S27"/>
  <c r="R27"/>
  <c r="R25" s="1"/>
  <c r="R21" s="1"/>
  <c r="R20" s="1"/>
  <c r="R67" s="1"/>
  <c r="Q27"/>
  <c r="P27"/>
  <c r="O27"/>
  <c r="N27"/>
  <c r="N25" s="1"/>
  <c r="N21" s="1"/>
  <c r="N20" s="1"/>
  <c r="N67" s="1"/>
  <c r="M27"/>
  <c r="L27"/>
  <c r="K27"/>
  <c r="J27"/>
  <c r="J25" s="1"/>
  <c r="J21" s="1"/>
  <c r="J20" s="1"/>
  <c r="J67" s="1"/>
  <c r="I27"/>
  <c r="H27"/>
  <c r="G27"/>
  <c r="F27"/>
  <c r="F25" s="1"/>
  <c r="F21" s="1"/>
  <c r="F20" s="1"/>
  <c r="F67" s="1"/>
  <c r="E27"/>
  <c r="D27"/>
  <c r="C27"/>
  <c r="AL27" s="1"/>
  <c r="AL26"/>
  <c r="AK25"/>
  <c r="AK21" s="1"/>
  <c r="AJ25"/>
  <c r="AI25"/>
  <c r="AG25"/>
  <c r="AG21" s="1"/>
  <c r="AG20" s="1"/>
  <c r="AG67" s="1"/>
  <c r="AF25"/>
  <c r="AE25"/>
  <c r="AC25"/>
  <c r="AC21" s="1"/>
  <c r="AC20" s="1"/>
  <c r="AC67" s="1"/>
  <c r="AB25"/>
  <c r="AA25"/>
  <c r="Y25"/>
  <c r="Y21" s="1"/>
  <c r="Y20" s="1"/>
  <c r="Y67" s="1"/>
  <c r="X25"/>
  <c r="W25"/>
  <c r="U25"/>
  <c r="U21" s="1"/>
  <c r="T25"/>
  <c r="S25"/>
  <c r="Q25"/>
  <c r="Q21" s="1"/>
  <c r="Q20" s="1"/>
  <c r="Q67" s="1"/>
  <c r="P25"/>
  <c r="O25"/>
  <c r="M25"/>
  <c r="M21" s="1"/>
  <c r="M20" s="1"/>
  <c r="M67" s="1"/>
  <c r="L25"/>
  <c r="K25"/>
  <c r="I25"/>
  <c r="I21" s="1"/>
  <c r="H25"/>
  <c r="G25"/>
  <c r="E25"/>
  <c r="E21" s="1"/>
  <c r="D25"/>
  <c r="C25"/>
  <c r="AL25" s="1"/>
  <c r="AL24"/>
  <c r="AL23"/>
  <c r="AL22"/>
  <c r="AJ21"/>
  <c r="AI21"/>
  <c r="AF21"/>
  <c r="AE21"/>
  <c r="AB21"/>
  <c r="AA21"/>
  <c r="X21"/>
  <c r="W21"/>
  <c r="T21"/>
  <c r="S21"/>
  <c r="P21"/>
  <c r="O21"/>
  <c r="L21"/>
  <c r="K21"/>
  <c r="H21"/>
  <c r="G21"/>
  <c r="D21"/>
  <c r="C21"/>
  <c r="AL21" s="1"/>
  <c r="AI20"/>
  <c r="AI67" s="1"/>
  <c r="AE20"/>
  <c r="AE67" s="1"/>
  <c r="AA20"/>
  <c r="AA67" s="1"/>
  <c r="W20"/>
  <c r="W67" s="1"/>
  <c r="G20"/>
  <c r="G67" s="1"/>
  <c r="C20"/>
  <c r="C67" s="1"/>
  <c r="AL18"/>
  <c r="AL17"/>
  <c r="AL16"/>
  <c r="AL15"/>
  <c r="AK14"/>
  <c r="AJ14"/>
  <c r="AJ68" s="1"/>
  <c r="AI14"/>
  <c r="AI68" s="1"/>
  <c r="AH14"/>
  <c r="AG14"/>
  <c r="AG68" s="1"/>
  <c r="AF14"/>
  <c r="AF68" s="1"/>
  <c r="AE14"/>
  <c r="AD14"/>
  <c r="AC14"/>
  <c r="AC68" s="1"/>
  <c r="AB14"/>
  <c r="AB68" s="1"/>
  <c r="AA14"/>
  <c r="Z14"/>
  <c r="Y14"/>
  <c r="Y68" s="1"/>
  <c r="X14"/>
  <c r="X68" s="1"/>
  <c r="W14"/>
  <c r="V14"/>
  <c r="U14"/>
  <c r="T14"/>
  <c r="T68" s="1"/>
  <c r="S14"/>
  <c r="R14"/>
  <c r="Q14"/>
  <c r="Q68" s="1"/>
  <c r="P14"/>
  <c r="P68" s="1"/>
  <c r="O14"/>
  <c r="N14"/>
  <c r="M14"/>
  <c r="M68" s="1"/>
  <c r="L14"/>
  <c r="L68" s="1"/>
  <c r="K14"/>
  <c r="J14"/>
  <c r="I14"/>
  <c r="H14"/>
  <c r="H68" s="1"/>
  <c r="G14"/>
  <c r="G68" s="1"/>
  <c r="F14"/>
  <c r="E14"/>
  <c r="D14"/>
  <c r="C14"/>
  <c r="AL13"/>
  <c r="AL12"/>
  <c r="AL11"/>
  <c r="AL10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L9" s="1"/>
  <c r="AL8"/>
  <c r="AL7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AL6" s="1"/>
  <c r="D6"/>
  <c r="C6"/>
  <c r="AH62" i="1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2" s="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1" s="1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60" s="1"/>
  <c r="AI57"/>
  <c r="AI55"/>
  <c r="AI54"/>
  <c r="AI53"/>
  <c r="H52"/>
  <c r="AI52" s="1"/>
  <c r="G52"/>
  <c r="G51" s="1"/>
  <c r="G46" s="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F51"/>
  <c r="E51"/>
  <c r="D51"/>
  <c r="C51"/>
  <c r="AI51" s="1"/>
  <c r="AI50"/>
  <c r="AI49"/>
  <c r="AH48"/>
  <c r="AG48"/>
  <c r="AG46" s="1"/>
  <c r="AF48"/>
  <c r="AF46" s="1"/>
  <c r="AE48"/>
  <c r="AD48"/>
  <c r="AC48"/>
  <c r="AC46" s="1"/>
  <c r="AB48"/>
  <c r="AB46" s="1"/>
  <c r="AA48"/>
  <c r="Z48"/>
  <c r="Y48"/>
  <c r="Y46" s="1"/>
  <c r="X48"/>
  <c r="X46" s="1"/>
  <c r="W48"/>
  <c r="V48"/>
  <c r="U48"/>
  <c r="U46" s="1"/>
  <c r="T48"/>
  <c r="T46" s="1"/>
  <c r="S48"/>
  <c r="R48"/>
  <c r="Q48"/>
  <c r="Q46" s="1"/>
  <c r="P48"/>
  <c r="P46" s="1"/>
  <c r="O48"/>
  <c r="N48"/>
  <c r="M48"/>
  <c r="M46" s="1"/>
  <c r="L48"/>
  <c r="L46" s="1"/>
  <c r="K48"/>
  <c r="J48"/>
  <c r="I48"/>
  <c r="I46" s="1"/>
  <c r="H48"/>
  <c r="H46" s="1"/>
  <c r="G48"/>
  <c r="F48"/>
  <c r="E48"/>
  <c r="E46" s="1"/>
  <c r="D48"/>
  <c r="D46" s="1"/>
  <c r="C48"/>
  <c r="AI48" s="1"/>
  <c r="AI47"/>
  <c r="AH46"/>
  <c r="AE46"/>
  <c r="AD46"/>
  <c r="AA46"/>
  <c r="Z46"/>
  <c r="W46"/>
  <c r="V46"/>
  <c r="S46"/>
  <c r="R46"/>
  <c r="O46"/>
  <c r="N46"/>
  <c r="K46"/>
  <c r="J46"/>
  <c r="F46"/>
  <c r="C46"/>
  <c r="AI45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4" s="1"/>
  <c r="AI43"/>
  <c r="AI42"/>
  <c r="AH41"/>
  <c r="AG41"/>
  <c r="AF41"/>
  <c r="AF39" s="1"/>
  <c r="AF34" s="1"/>
  <c r="AE41"/>
  <c r="AE39" s="1"/>
  <c r="AE34" s="1"/>
  <c r="AD41"/>
  <c r="AC41"/>
  <c r="AB41"/>
  <c r="AB39" s="1"/>
  <c r="AB34" s="1"/>
  <c r="AA41"/>
  <c r="AA39" s="1"/>
  <c r="AA34" s="1"/>
  <c r="Z41"/>
  <c r="Y41"/>
  <c r="X41"/>
  <c r="X39" s="1"/>
  <c r="W41"/>
  <c r="W39" s="1"/>
  <c r="W34" s="1"/>
  <c r="V41"/>
  <c r="U41"/>
  <c r="T41"/>
  <c r="T39" s="1"/>
  <c r="S41"/>
  <c r="S39" s="1"/>
  <c r="S34" s="1"/>
  <c r="R41"/>
  <c r="Q41"/>
  <c r="P41"/>
  <c r="P39" s="1"/>
  <c r="O41"/>
  <c r="O39" s="1"/>
  <c r="O34" s="1"/>
  <c r="N41"/>
  <c r="M41"/>
  <c r="L41"/>
  <c r="L39" s="1"/>
  <c r="K41"/>
  <c r="K39" s="1"/>
  <c r="K34" s="1"/>
  <c r="J41"/>
  <c r="I41"/>
  <c r="H41"/>
  <c r="H39" s="1"/>
  <c r="G41"/>
  <c r="G39" s="1"/>
  <c r="G34" s="1"/>
  <c r="F41"/>
  <c r="E41"/>
  <c r="D41"/>
  <c r="D39" s="1"/>
  <c r="C41"/>
  <c r="AI41" s="1"/>
  <c r="AI40"/>
  <c r="AH39"/>
  <c r="AG39"/>
  <c r="AD39"/>
  <c r="AC39"/>
  <c r="Z39"/>
  <c r="Y39"/>
  <c r="V39"/>
  <c r="U39"/>
  <c r="R39"/>
  <c r="Q39"/>
  <c r="N39"/>
  <c r="M39"/>
  <c r="J39"/>
  <c r="I39"/>
  <c r="F39"/>
  <c r="E39"/>
  <c r="AI38"/>
  <c r="AA37"/>
  <c r="Z37"/>
  <c r="Y37"/>
  <c r="Y35" s="1"/>
  <c r="Y34" s="1"/>
  <c r="X37"/>
  <c r="X35" s="1"/>
  <c r="W37"/>
  <c r="V37"/>
  <c r="U37"/>
  <c r="U35" s="1"/>
  <c r="U34" s="1"/>
  <c r="T37"/>
  <c r="T35" s="1"/>
  <c r="S37"/>
  <c r="R37"/>
  <c r="Q37"/>
  <c r="Q35" s="1"/>
  <c r="Q34" s="1"/>
  <c r="P37"/>
  <c r="P35" s="1"/>
  <c r="O37"/>
  <c r="N37"/>
  <c r="M37"/>
  <c r="M35" s="1"/>
  <c r="M34" s="1"/>
  <c r="L37"/>
  <c r="L35" s="1"/>
  <c r="L34" s="1"/>
  <c r="K37"/>
  <c r="J37"/>
  <c r="I37"/>
  <c r="I35" s="1"/>
  <c r="I34" s="1"/>
  <c r="H37"/>
  <c r="H35" s="1"/>
  <c r="H34" s="1"/>
  <c r="G37"/>
  <c r="F37"/>
  <c r="E37"/>
  <c r="E35" s="1"/>
  <c r="E34" s="1"/>
  <c r="D37"/>
  <c r="AI37" s="1"/>
  <c r="C37"/>
  <c r="AI36"/>
  <c r="AH35"/>
  <c r="AH34" s="1"/>
  <c r="AH18" s="1"/>
  <c r="AH58" s="1"/>
  <c r="AG35"/>
  <c r="AG34" s="1"/>
  <c r="AF35"/>
  <c r="AE35"/>
  <c r="AD35"/>
  <c r="AD34" s="1"/>
  <c r="AD18" s="1"/>
  <c r="AD58" s="1"/>
  <c r="AC35"/>
  <c r="AC34" s="1"/>
  <c r="AB35"/>
  <c r="AA35"/>
  <c r="Z35"/>
  <c r="Z34" s="1"/>
  <c r="Z18" s="1"/>
  <c r="Z58" s="1"/>
  <c r="W35"/>
  <c r="V35"/>
  <c r="V34" s="1"/>
  <c r="V18" s="1"/>
  <c r="V58" s="1"/>
  <c r="S35"/>
  <c r="R35"/>
  <c r="R34" s="1"/>
  <c r="R18" s="1"/>
  <c r="R58" s="1"/>
  <c r="O35"/>
  <c r="N35"/>
  <c r="N34" s="1"/>
  <c r="N18" s="1"/>
  <c r="N58" s="1"/>
  <c r="K35"/>
  <c r="J35"/>
  <c r="J34" s="1"/>
  <c r="J18" s="1"/>
  <c r="J58" s="1"/>
  <c r="G35"/>
  <c r="F35"/>
  <c r="F34" s="1"/>
  <c r="F18" s="1"/>
  <c r="F58" s="1"/>
  <c r="C35"/>
  <c r="AI33"/>
  <c r="AI32"/>
  <c r="AI30"/>
  <c r="AI29"/>
  <c r="AI28"/>
  <c r="AI27"/>
  <c r="AI26"/>
  <c r="AH25"/>
  <c r="AG25"/>
  <c r="AF25"/>
  <c r="AF23" s="1"/>
  <c r="AF19" s="1"/>
  <c r="AF18" s="1"/>
  <c r="AF58" s="1"/>
  <c r="AE25"/>
  <c r="AE23" s="1"/>
  <c r="AE19" s="1"/>
  <c r="AE18" s="1"/>
  <c r="AE58" s="1"/>
  <c r="AD25"/>
  <c r="AC25"/>
  <c r="AB25"/>
  <c r="AB23" s="1"/>
  <c r="AB19" s="1"/>
  <c r="AB18" s="1"/>
  <c r="AB58" s="1"/>
  <c r="AA25"/>
  <c r="AA23" s="1"/>
  <c r="AA19" s="1"/>
  <c r="AA18" s="1"/>
  <c r="AA58" s="1"/>
  <c r="Z25"/>
  <c r="Y25"/>
  <c r="X25"/>
  <c r="X23" s="1"/>
  <c r="X19" s="1"/>
  <c r="W25"/>
  <c r="W23" s="1"/>
  <c r="W19" s="1"/>
  <c r="W18" s="1"/>
  <c r="W58" s="1"/>
  <c r="V25"/>
  <c r="U25"/>
  <c r="T25"/>
  <c r="T23" s="1"/>
  <c r="T19" s="1"/>
  <c r="S25"/>
  <c r="S23" s="1"/>
  <c r="S19" s="1"/>
  <c r="S18" s="1"/>
  <c r="S58" s="1"/>
  <c r="R25"/>
  <c r="Q25"/>
  <c r="P25"/>
  <c r="P23" s="1"/>
  <c r="P19" s="1"/>
  <c r="O25"/>
  <c r="O23" s="1"/>
  <c r="O19" s="1"/>
  <c r="O18" s="1"/>
  <c r="O58" s="1"/>
  <c r="N25"/>
  <c r="M25"/>
  <c r="L25"/>
  <c r="L23" s="1"/>
  <c r="L19" s="1"/>
  <c r="L18" s="1"/>
  <c r="L58" s="1"/>
  <c r="K25"/>
  <c r="K23" s="1"/>
  <c r="K19" s="1"/>
  <c r="K18" s="1"/>
  <c r="K58" s="1"/>
  <c r="J25"/>
  <c r="I25"/>
  <c r="H25"/>
  <c r="H23" s="1"/>
  <c r="H19" s="1"/>
  <c r="H18" s="1"/>
  <c r="H58" s="1"/>
  <c r="G25"/>
  <c r="G23" s="1"/>
  <c r="G19" s="1"/>
  <c r="G18" s="1"/>
  <c r="G58" s="1"/>
  <c r="F25"/>
  <c r="E25"/>
  <c r="D25"/>
  <c r="D23" s="1"/>
  <c r="D19" s="1"/>
  <c r="C25"/>
  <c r="AI25" s="1"/>
  <c r="AI24"/>
  <c r="AH23"/>
  <c r="AG23"/>
  <c r="AD23"/>
  <c r="AC23"/>
  <c r="Z23"/>
  <c r="Y23"/>
  <c r="V23"/>
  <c r="U23"/>
  <c r="R23"/>
  <c r="Q23"/>
  <c r="N23"/>
  <c r="M23"/>
  <c r="J23"/>
  <c r="I23"/>
  <c r="F23"/>
  <c r="E23"/>
  <c r="AI22"/>
  <c r="AI21"/>
  <c r="AI20"/>
  <c r="AH19"/>
  <c r="AG19"/>
  <c r="AG18" s="1"/>
  <c r="AG58" s="1"/>
  <c r="AD19"/>
  <c r="AC19"/>
  <c r="AC18" s="1"/>
  <c r="AC58" s="1"/>
  <c r="Z19"/>
  <c r="Y19"/>
  <c r="Y18" s="1"/>
  <c r="Y58" s="1"/>
  <c r="V19"/>
  <c r="U19"/>
  <c r="U18" s="1"/>
  <c r="U58" s="1"/>
  <c r="R19"/>
  <c r="Q19"/>
  <c r="Q18" s="1"/>
  <c r="Q58" s="1"/>
  <c r="N19"/>
  <c r="M19"/>
  <c r="M18" s="1"/>
  <c r="M58" s="1"/>
  <c r="J19"/>
  <c r="I19"/>
  <c r="I18" s="1"/>
  <c r="I58" s="1"/>
  <c r="F19"/>
  <c r="E19"/>
  <c r="E18" s="1"/>
  <c r="E58" s="1"/>
  <c r="AI17"/>
  <c r="AI16"/>
  <c r="AI15"/>
  <c r="AI14"/>
  <c r="AH13"/>
  <c r="AH59" s="1"/>
  <c r="AG13"/>
  <c r="AG59" s="1"/>
  <c r="AF13"/>
  <c r="AF59" s="1"/>
  <c r="AE13"/>
  <c r="AE59" s="1"/>
  <c r="AD13"/>
  <c r="AD59" s="1"/>
  <c r="AC13"/>
  <c r="AB13"/>
  <c r="AB59" s="1"/>
  <c r="AA13"/>
  <c r="AA59" s="1"/>
  <c r="Z13"/>
  <c r="Z59" s="1"/>
  <c r="Y13"/>
  <c r="Y59" s="1"/>
  <c r="X13"/>
  <c r="W13"/>
  <c r="W59" s="1"/>
  <c r="V13"/>
  <c r="V59" s="1"/>
  <c r="U13"/>
  <c r="T13"/>
  <c r="S13"/>
  <c r="S59" s="1"/>
  <c r="R13"/>
  <c r="R59" s="1"/>
  <c r="Q13"/>
  <c r="Q59" s="1"/>
  <c r="P13"/>
  <c r="O13"/>
  <c r="O59" s="1"/>
  <c r="N13"/>
  <c r="N59" s="1"/>
  <c r="M13"/>
  <c r="L13"/>
  <c r="L59" s="1"/>
  <c r="K13"/>
  <c r="K59" s="1"/>
  <c r="J13"/>
  <c r="J59" s="1"/>
  <c r="I13"/>
  <c r="I59" s="1"/>
  <c r="H13"/>
  <c r="H59" s="1"/>
  <c r="G13"/>
  <c r="G59" s="1"/>
  <c r="F13"/>
  <c r="F59" s="1"/>
  <c r="E13"/>
  <c r="D13"/>
  <c r="C13"/>
  <c r="AI12"/>
  <c r="AI11"/>
  <c r="AI10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9" s="1"/>
  <c r="AI8"/>
  <c r="AI7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6" s="1"/>
  <c r="C68" i="2" l="1"/>
  <c r="K68"/>
  <c r="O68"/>
  <c r="S68"/>
  <c r="W68"/>
  <c r="AA68"/>
  <c r="AE68"/>
  <c r="E20"/>
  <c r="E67" s="1"/>
  <c r="U20"/>
  <c r="U67" s="1"/>
  <c r="AK20"/>
  <c r="AK67" s="1"/>
  <c r="AK68" s="1"/>
  <c r="AL69"/>
  <c r="F68"/>
  <c r="J68"/>
  <c r="N68"/>
  <c r="R68"/>
  <c r="V68"/>
  <c r="Z68"/>
  <c r="AD68"/>
  <c r="AH68"/>
  <c r="AL67"/>
  <c r="I20"/>
  <c r="I67" s="1"/>
  <c r="I68" s="1"/>
  <c r="E68"/>
  <c r="U68"/>
  <c r="AL50"/>
  <c r="AL14"/>
  <c r="D41"/>
  <c r="D36" s="1"/>
  <c r="D20" s="1"/>
  <c r="D67" s="1"/>
  <c r="D68" s="1"/>
  <c r="E59" i="1"/>
  <c r="M59"/>
  <c r="U59"/>
  <c r="AC59"/>
  <c r="AI46"/>
  <c r="D18"/>
  <c r="D58" s="1"/>
  <c r="D59" s="1"/>
  <c r="T18"/>
  <c r="T58" s="1"/>
  <c r="T59" s="1"/>
  <c r="P34"/>
  <c r="P18" s="1"/>
  <c r="P58" s="1"/>
  <c r="P59" s="1"/>
  <c r="T34"/>
  <c r="X34"/>
  <c r="X18" s="1"/>
  <c r="X58" s="1"/>
  <c r="X59" s="1"/>
  <c r="AI13"/>
  <c r="C23"/>
  <c r="D35"/>
  <c r="D34" s="1"/>
  <c r="C39"/>
  <c r="AL41" i="2" l="1"/>
  <c r="AL20"/>
  <c r="AL68"/>
  <c r="AL36"/>
  <c r="AI23" i="1"/>
  <c r="C19"/>
  <c r="C34"/>
  <c r="AI34" s="1"/>
  <c r="AI39"/>
  <c r="AI35"/>
  <c r="C18" l="1"/>
  <c r="AI19"/>
  <c r="AI18" l="1"/>
  <c r="C58"/>
  <c r="AI58" l="1"/>
  <c r="C59"/>
  <c r="AI59" s="1"/>
</calcChain>
</file>

<file path=xl/sharedStrings.xml><?xml version="1.0" encoding="utf-8"?>
<sst xmlns="http://schemas.openxmlformats.org/spreadsheetml/2006/main" count="244" uniqueCount="154">
  <si>
    <t xml:space="preserve">ОТЧЕТ </t>
  </si>
  <si>
    <t xml:space="preserve">о финансово-хозяйственной деятельности </t>
  </si>
  <si>
    <t>ООО "Микрорайон № 11+" за 2013 год</t>
  </si>
  <si>
    <t>Адрес МКД</t>
  </si>
  <si>
    <t>Волкова 1</t>
  </si>
  <si>
    <t>Волкова 2</t>
  </si>
  <si>
    <t>Волкова 7</t>
  </si>
  <si>
    <t>Герцена 6А</t>
  </si>
  <si>
    <t>Герцена 8</t>
  </si>
  <si>
    <t>Л. Поземского 21/1</t>
  </si>
  <si>
    <t>Л. Поземского 44</t>
  </si>
  <si>
    <t>Л. Поземского 60</t>
  </si>
  <si>
    <t>Л. Поземского 62</t>
  </si>
  <si>
    <t>Л. Поземского 64</t>
  </si>
  <si>
    <t>Л. Поземского 66</t>
  </si>
  <si>
    <t>Л. Поземского 68</t>
  </si>
  <si>
    <t>Московская 1</t>
  </si>
  <si>
    <t>Московская 2</t>
  </si>
  <si>
    <t>Московская 4</t>
  </si>
  <si>
    <t>Московская 6</t>
  </si>
  <si>
    <t>О. Кошевого 15А</t>
  </si>
  <si>
    <t>Первомайская 20</t>
  </si>
  <si>
    <t>Первомайская 22</t>
  </si>
  <si>
    <t>Первомайская 41</t>
  </si>
  <si>
    <t>Советская наб. 14</t>
  </si>
  <si>
    <t>Труда 5</t>
  </si>
  <si>
    <t>Труда 13</t>
  </si>
  <si>
    <t>Труда 17</t>
  </si>
  <si>
    <t>Труда 19</t>
  </si>
  <si>
    <t>Труда 23</t>
  </si>
  <si>
    <t>Труда 34</t>
  </si>
  <si>
    <t>Труда 35</t>
  </si>
  <si>
    <t>Труда 36</t>
  </si>
  <si>
    <t>Школьная 9</t>
  </si>
  <si>
    <t>Школьная 13</t>
  </si>
  <si>
    <t>Школьная 29</t>
  </si>
  <si>
    <t>ИТОГО</t>
  </si>
  <si>
    <t>Задолженность населения на 01.01.2013 г. по оплате за содержание и ремонт МКД,  в том числе:</t>
  </si>
  <si>
    <t xml:space="preserve"> за содержание и ремонт жилых помещений</t>
  </si>
  <si>
    <t>за освещение мест общего пользования</t>
  </si>
  <si>
    <t>Начислено населению, в том числе:</t>
  </si>
  <si>
    <t>за вывоз ТБО</t>
  </si>
  <si>
    <t>1.</t>
  </si>
  <si>
    <t>Поступило от населения</t>
  </si>
  <si>
    <t>1.1.</t>
  </si>
  <si>
    <t>1.2.</t>
  </si>
  <si>
    <t>1.3.</t>
  </si>
  <si>
    <t>Статьи затрат на услуги по содержанию и ремонту жилых помещений</t>
  </si>
  <si>
    <t>2.</t>
  </si>
  <si>
    <t>Затраты по управлению, содержанию и ремонту МКД, в том числе:</t>
  </si>
  <si>
    <t>2.1.</t>
  </si>
  <si>
    <t xml:space="preserve">Затраты по управлению МКД,                      в том числе: </t>
  </si>
  <si>
    <t>2.1.1.</t>
  </si>
  <si>
    <t>Аварийно-диспетчерское обслуживание и ТО внутридомового газового оборудования</t>
  </si>
  <si>
    <t>2.1.2.</t>
  </si>
  <si>
    <t>Аварийное обслуживание инженерных систем МКД</t>
  </si>
  <si>
    <t>2.1.3.</t>
  </si>
  <si>
    <t>Расходы по кассовому обслуживанию</t>
  </si>
  <si>
    <t>2.1.4.</t>
  </si>
  <si>
    <t>Административно-хозяйственные расходы,             в том числе:</t>
  </si>
  <si>
    <t>Заработная плата АУП</t>
  </si>
  <si>
    <t>Начисления на зарплату</t>
  </si>
  <si>
    <t>Содержание офиса</t>
  </si>
  <si>
    <t>услуги связи</t>
  </si>
  <si>
    <t>почтовые расходы</t>
  </si>
  <si>
    <t>материальные затраты</t>
  </si>
  <si>
    <t>прочие расходы</t>
  </si>
  <si>
    <t>2.1.5.</t>
  </si>
  <si>
    <t>Содержание вентканалов и дератизация</t>
  </si>
  <si>
    <t>Дератизация</t>
  </si>
  <si>
    <t>2.1.6.</t>
  </si>
  <si>
    <t>Амортизация</t>
  </si>
  <si>
    <t>2.2.</t>
  </si>
  <si>
    <t>Затраты на содержание и текущий ремонт общего имущества МКД,                в том числе:</t>
  </si>
  <si>
    <t>2.2.1.</t>
  </si>
  <si>
    <t>уборка лестничных клеток, в том числе:</t>
  </si>
  <si>
    <t>Зарплата уборщика л/клеток</t>
  </si>
  <si>
    <t xml:space="preserve">Начисления на зарплату </t>
  </si>
  <si>
    <t>Приобретение инвентаря, моющих средств и пр.</t>
  </si>
  <si>
    <t>2.2.2.</t>
  </si>
  <si>
    <t>уборка придомовой территории, в том числе:</t>
  </si>
  <si>
    <t>Зарплата дворника</t>
  </si>
  <si>
    <t>Материальные затраты (приобретение метел, инвентаря и пр.)</t>
  </si>
  <si>
    <t>Содержание придомовой территории (расходы на содержание автотранспорта (затраты на ГСМ, ремонт , аренда), вывоз крупногабаритного мусора, посыпка территории и пр.)</t>
  </si>
  <si>
    <t>Работы выполненные по договорам подряда:</t>
  </si>
  <si>
    <t>Выкашивание травы с територии зеленой зоны</t>
  </si>
  <si>
    <t>2.2.3.</t>
  </si>
  <si>
    <t>содержание и текущий ремонт системы водоснабжения, электроснабжения, теплоснабжения, канализации, ливнестоков, строительных конструкций, объектов внешнего благоустройства, в том числе:</t>
  </si>
  <si>
    <t>Зарплата рабочих</t>
  </si>
  <si>
    <t xml:space="preserve"> затраты на материалы</t>
  </si>
  <si>
    <t>Прочие затраты</t>
  </si>
  <si>
    <t xml:space="preserve">Работы выполненные по договорам подряда: </t>
  </si>
  <si>
    <t>услуги сторонних организаций</t>
  </si>
  <si>
    <t>косметический ремонт подъездов</t>
  </si>
  <si>
    <t>работы по подготовке к отопительному сезону</t>
  </si>
  <si>
    <t>3.</t>
  </si>
  <si>
    <t xml:space="preserve">Вывоз твердых бытовых отходов </t>
  </si>
  <si>
    <t>4.</t>
  </si>
  <si>
    <t>Расходы за электроэнергию</t>
  </si>
  <si>
    <t>4.1.</t>
  </si>
  <si>
    <t>освещение мест общего пользования</t>
  </si>
  <si>
    <t>ВСЕГО ЗАТРАТ:</t>
  </si>
  <si>
    <t>Прибыль +/убыток -</t>
  </si>
  <si>
    <t xml:space="preserve"> </t>
  </si>
  <si>
    <t>Задолженность населения на 01.01.2014 г. по оплате за содержание и ремонт МКД,  в том числе:</t>
  </si>
  <si>
    <t>ООО "Микрорайон № 11" за 2013 год</t>
  </si>
  <si>
    <t>А.Невского 1</t>
  </si>
  <si>
    <t>А.Невского 3</t>
  </si>
  <si>
    <t>Белинского 85</t>
  </si>
  <si>
    <t>Белинского 85А</t>
  </si>
  <si>
    <t>Волкова 3</t>
  </si>
  <si>
    <t>Волкова 5</t>
  </si>
  <si>
    <t>Гдовская 6А</t>
  </si>
  <si>
    <t>Герцена 16</t>
  </si>
  <si>
    <t>Гущина 6</t>
  </si>
  <si>
    <t>Гущина 8</t>
  </si>
  <si>
    <t>Гущина 10</t>
  </si>
  <si>
    <t>Ипподромная 125</t>
  </si>
  <si>
    <t>Ипподромная 127</t>
  </si>
  <si>
    <t>Ипподромная 129</t>
  </si>
  <si>
    <t>Ипподромная 131</t>
  </si>
  <si>
    <t>Ипподромная 131А</t>
  </si>
  <si>
    <t>Ипподромная 133</t>
  </si>
  <si>
    <t>Л.Поземского 61</t>
  </si>
  <si>
    <t>Л. Поземского 61А</t>
  </si>
  <si>
    <t>О. Кошевого 19</t>
  </si>
  <si>
    <t>О. Кошевого 21</t>
  </si>
  <si>
    <t>О. Кошевого 23</t>
  </si>
  <si>
    <t>Первомайская 6</t>
  </si>
  <si>
    <t>Труда 7</t>
  </si>
  <si>
    <t>Труда 14</t>
  </si>
  <si>
    <t>Труда 16</t>
  </si>
  <si>
    <t>Труда 16А</t>
  </si>
  <si>
    <t>Труда 18</t>
  </si>
  <si>
    <t>Труда 20</t>
  </si>
  <si>
    <t>Труда 22</t>
  </si>
  <si>
    <t>Труда 24</t>
  </si>
  <si>
    <t>Труда 28</t>
  </si>
  <si>
    <t>Школьная 2</t>
  </si>
  <si>
    <t>Школьная 7</t>
  </si>
  <si>
    <t>Школьная 11</t>
  </si>
  <si>
    <t>за содержание и ремонт лифтов</t>
  </si>
  <si>
    <t>1.4.</t>
  </si>
  <si>
    <t>Услуги сторонних организаций (трактор)</t>
  </si>
  <si>
    <t>содержание и текущий ремонт мусоропровода, в том числе:</t>
  </si>
  <si>
    <t>Зарплата уборщика мусоропровода</t>
  </si>
  <si>
    <t>2.2.4.</t>
  </si>
  <si>
    <t>Обслуживание ИТП</t>
  </si>
  <si>
    <t>ремонт швов стеновых панелей</t>
  </si>
  <si>
    <t>удаление наледи и сосулек</t>
  </si>
  <si>
    <t>услуги сторонних организаций (автовышка)</t>
  </si>
  <si>
    <t xml:space="preserve">Содержание и  ремонт лифтов </t>
  </si>
  <si>
    <t>5.</t>
  </si>
  <si>
    <t>5.1.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</si>
</sst>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i/>
      <sz val="13.5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.5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2" fontId="3" fillId="0" borderId="4" xfId="0" applyNumberFormat="1" applyFont="1" applyBorder="1"/>
    <xf numFmtId="0" fontId="5" fillId="0" borderId="5" xfId="1" applyFont="1" applyFill="1" applyBorder="1" applyAlignment="1">
      <alignment wrapText="1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6" xfId="0" applyFont="1" applyFill="1" applyBorder="1"/>
    <xf numFmtId="2" fontId="7" fillId="0" borderId="3" xfId="0" applyNumberFormat="1" applyFont="1" applyBorder="1"/>
    <xf numFmtId="2" fontId="7" fillId="0" borderId="3" xfId="0" applyNumberFormat="1" applyFont="1" applyBorder="1" applyAlignment="1">
      <alignment horizontal="right"/>
    </xf>
    <xf numFmtId="2" fontId="7" fillId="0" borderId="3" xfId="0" applyNumberFormat="1" applyFont="1" applyFill="1" applyBorder="1" applyAlignment="1">
      <alignment horizontal="right"/>
    </xf>
    <xf numFmtId="0" fontId="8" fillId="0" borderId="7" xfId="0" applyFont="1" applyFill="1" applyBorder="1"/>
    <xf numFmtId="2" fontId="0" fillId="0" borderId="0" xfId="0" applyNumberFormat="1"/>
    <xf numFmtId="0" fontId="5" fillId="0" borderId="8" xfId="1" applyFont="1" applyFill="1" applyBorder="1" applyAlignment="1"/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9" fillId="0" borderId="6" xfId="0" applyFont="1" applyFill="1" applyBorder="1"/>
    <xf numFmtId="0" fontId="10" fillId="0" borderId="6" xfId="0" applyFont="1" applyFill="1" applyBorder="1"/>
    <xf numFmtId="0" fontId="11" fillId="0" borderId="6" xfId="0" applyFont="1" applyFill="1" applyBorder="1"/>
    <xf numFmtId="2" fontId="8" fillId="0" borderId="3" xfId="0" applyNumberFormat="1" applyFont="1" applyBorder="1" applyAlignment="1">
      <alignment horizontal="center"/>
    </xf>
    <xf numFmtId="0" fontId="5" fillId="0" borderId="8" xfId="0" applyFont="1" applyFill="1" applyBorder="1"/>
    <xf numFmtId="2" fontId="2" fillId="0" borderId="3" xfId="0" applyNumberFormat="1" applyFont="1" applyFill="1" applyBorder="1" applyAlignment="1">
      <alignment horizontal="right"/>
    </xf>
    <xf numFmtId="2" fontId="8" fillId="0" borderId="4" xfId="0" applyNumberFormat="1" applyFont="1" applyBorder="1" applyAlignment="1">
      <alignment horizontal="center"/>
    </xf>
    <xf numFmtId="0" fontId="11" fillId="0" borderId="9" xfId="0" applyFont="1" applyFill="1" applyBorder="1"/>
    <xf numFmtId="2" fontId="8" fillId="0" borderId="4" xfId="0" applyNumberFormat="1" applyFont="1" applyBorder="1"/>
    <xf numFmtId="0" fontId="5" fillId="0" borderId="5" xfId="0" applyFont="1" applyFill="1" applyBorder="1" applyAlignment="1">
      <alignment wrapText="1"/>
    </xf>
    <xf numFmtId="2" fontId="8" fillId="0" borderId="3" xfId="0" applyNumberFormat="1" applyFont="1" applyBorder="1" applyAlignment="1">
      <alignment horizontal="center" vertical="center"/>
    </xf>
    <xf numFmtId="2" fontId="12" fillId="0" borderId="5" xfId="0" applyNumberFormat="1" applyFont="1" applyFill="1" applyBorder="1" applyAlignment="1">
      <alignment wrapText="1"/>
    </xf>
    <xf numFmtId="2" fontId="13" fillId="0" borderId="3" xfId="0" applyNumberFormat="1" applyFont="1" applyBorder="1" applyAlignment="1">
      <alignment horizontal="right" vertical="center"/>
    </xf>
    <xf numFmtId="2" fontId="13" fillId="0" borderId="3" xfId="0" applyNumberFormat="1" applyFont="1" applyFill="1" applyBorder="1" applyAlignment="1">
      <alignment horizontal="right" vertical="center"/>
    </xf>
    <xf numFmtId="2" fontId="8" fillId="0" borderId="4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wrapText="1"/>
    </xf>
    <xf numFmtId="2" fontId="13" fillId="0" borderId="3" xfId="0" applyNumberFormat="1" applyFont="1" applyBorder="1" applyAlignment="1">
      <alignment horizontal="right" vertical="center" wrapText="1"/>
    </xf>
    <xf numFmtId="2" fontId="14" fillId="0" borderId="8" xfId="0" applyNumberFormat="1" applyFont="1" applyFill="1" applyBorder="1" applyAlignment="1">
      <alignment wrapText="1"/>
    </xf>
    <xf numFmtId="2" fontId="10" fillId="0" borderId="3" xfId="0" applyNumberFormat="1" applyFont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2" fontId="14" fillId="0" borderId="5" xfId="0" applyNumberFormat="1" applyFont="1" applyFill="1" applyBorder="1"/>
    <xf numFmtId="2" fontId="14" fillId="0" borderId="3" xfId="0" applyNumberFormat="1" applyFont="1" applyFill="1" applyBorder="1"/>
    <xf numFmtId="2" fontId="14" fillId="0" borderId="5" xfId="0" applyNumberFormat="1" applyFont="1" applyFill="1" applyBorder="1" applyAlignment="1">
      <alignment wrapText="1"/>
    </xf>
    <xf numFmtId="2" fontId="8" fillId="0" borderId="3" xfId="0" applyNumberFormat="1" applyFont="1" applyBorder="1" applyAlignment="1">
      <alignment horizontal="right" vertical="center"/>
    </xf>
    <xf numFmtId="2" fontId="8" fillId="0" borderId="3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/>
    <xf numFmtId="2" fontId="10" fillId="0" borderId="3" xfId="0" applyNumberFormat="1" applyFont="1" applyFill="1" applyBorder="1" applyAlignment="1">
      <alignment horizontal="right"/>
    </xf>
    <xf numFmtId="2" fontId="14" fillId="0" borderId="1" xfId="0" applyNumberFormat="1" applyFont="1" applyFill="1" applyBorder="1"/>
    <xf numFmtId="2" fontId="16" fillId="0" borderId="5" xfId="0" applyNumberFormat="1" applyFont="1" applyFill="1" applyBorder="1"/>
    <xf numFmtId="2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/>
    <xf numFmtId="2" fontId="13" fillId="0" borderId="3" xfId="0" applyNumberFormat="1" applyFont="1" applyBorder="1" applyAlignment="1">
      <alignment horizontal="right"/>
    </xf>
    <xf numFmtId="2" fontId="13" fillId="0" borderId="3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wrapText="1"/>
    </xf>
    <xf numFmtId="2" fontId="8" fillId="0" borderId="3" xfId="0" applyNumberFormat="1" applyFont="1" applyBorder="1" applyAlignment="1">
      <alignment horizontal="right"/>
    </xf>
    <xf numFmtId="2" fontId="16" fillId="0" borderId="10" xfId="0" applyNumberFormat="1" applyFont="1" applyFill="1" applyBorder="1"/>
    <xf numFmtId="2" fontId="15" fillId="0" borderId="0" xfId="0" applyNumberFormat="1" applyFont="1" applyAlignment="1">
      <alignment horizontal="right"/>
    </xf>
    <xf numFmtId="2" fontId="15" fillId="0" borderId="0" xfId="0" applyNumberFormat="1" applyFont="1"/>
    <xf numFmtId="2" fontId="16" fillId="0" borderId="3" xfId="0" applyNumberFormat="1" applyFont="1" applyFill="1" applyBorder="1"/>
    <xf numFmtId="2" fontId="10" fillId="2" borderId="3" xfId="0" applyNumberFormat="1" applyFont="1" applyFill="1" applyBorder="1" applyAlignment="1">
      <alignment horizontal="right"/>
    </xf>
    <xf numFmtId="2" fontId="12" fillId="0" borderId="5" xfId="0" applyNumberFormat="1" applyFont="1" applyFill="1" applyBorder="1"/>
    <xf numFmtId="2" fontId="12" fillId="0" borderId="10" xfId="0" applyNumberFormat="1" applyFont="1" applyFill="1" applyBorder="1"/>
    <xf numFmtId="2" fontId="17" fillId="0" borderId="3" xfId="0" applyNumberFormat="1" applyFont="1" applyBorder="1" applyAlignment="1">
      <alignment horizontal="center"/>
    </xf>
    <xf numFmtId="0" fontId="6" fillId="0" borderId="11" xfId="0" applyFont="1" applyFill="1" applyBorder="1"/>
    <xf numFmtId="0" fontId="0" fillId="0" borderId="0" xfId="0" applyFill="1"/>
    <xf numFmtId="2" fontId="15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12" xfId="0" applyFont="1" applyBorder="1" applyAlignment="1">
      <alignment horizontal="left"/>
    </xf>
    <xf numFmtId="2" fontId="2" fillId="0" borderId="3" xfId="0" applyNumberFormat="1" applyFont="1" applyFill="1" applyBorder="1" applyAlignment="1">
      <alignment horizontal="center"/>
    </xf>
    <xf numFmtId="2" fontId="18" fillId="0" borderId="3" xfId="0" applyNumberFormat="1" applyFont="1" applyBorder="1" applyAlignment="1">
      <alignment horizontal="right"/>
    </xf>
    <xf numFmtId="2" fontId="18" fillId="0" borderId="3" xfId="0" applyNumberFormat="1" applyFont="1" applyFill="1" applyBorder="1" applyAlignment="1">
      <alignment horizontal="right" vertical="center"/>
    </xf>
    <xf numFmtId="2" fontId="18" fillId="0" borderId="3" xfId="0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2" fontId="19" fillId="0" borderId="1" xfId="0" applyNumberFormat="1" applyFont="1" applyFill="1" applyBorder="1"/>
    <xf numFmtId="0" fontId="10" fillId="0" borderId="0" xfId="0" applyFont="1" applyAlignment="1">
      <alignment horizontal="center"/>
    </xf>
    <xf numFmtId="2" fontId="20" fillId="0" borderId="3" xfId="0" applyNumberFormat="1" applyFont="1" applyBorder="1" applyAlignment="1">
      <alignment horizontal="right"/>
    </xf>
    <xf numFmtId="0" fontId="12" fillId="0" borderId="1" xfId="0" applyFont="1" applyFill="1" applyBorder="1"/>
    <xf numFmtId="2" fontId="21" fillId="0" borderId="0" xfId="0" applyNumberFormat="1" applyFont="1" applyAlignment="1">
      <alignment horizontal="right"/>
    </xf>
    <xf numFmtId="2" fontId="21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workbookViewId="0">
      <selection sqref="A1:XFD1048576"/>
    </sheetView>
  </sheetViews>
  <sheetFormatPr defaultRowHeight="15"/>
  <cols>
    <col min="1" max="1" width="6.28515625" customWidth="1"/>
    <col min="2" max="2" width="54.42578125" customWidth="1"/>
    <col min="3" max="3" width="13.5703125" customWidth="1"/>
    <col min="4" max="7" width="13.5703125" style="2" customWidth="1"/>
    <col min="8" max="8" width="18.85546875" customWidth="1"/>
    <col min="9" max="9" width="19" style="2" customWidth="1"/>
    <col min="10" max="10" width="18.85546875" style="2" customWidth="1"/>
    <col min="11" max="11" width="19.140625" style="2" customWidth="1"/>
    <col min="12" max="12" width="18.85546875" style="2" customWidth="1"/>
    <col min="13" max="13" width="19.7109375" style="2" customWidth="1"/>
    <col min="14" max="14" width="19.28515625" style="2" customWidth="1"/>
    <col min="15" max="15" width="18.7109375" style="2" customWidth="1"/>
    <col min="16" max="18" width="21.42578125" style="2" customWidth="1"/>
    <col min="19" max="19" width="17" style="2" customWidth="1"/>
    <col min="20" max="20" width="20.42578125" customWidth="1"/>
    <col min="21" max="23" width="20.42578125" style="2" customWidth="1"/>
    <col min="24" max="24" width="14" customWidth="1"/>
    <col min="25" max="31" width="14" style="2" customWidth="1"/>
    <col min="32" max="32" width="15" customWidth="1"/>
    <col min="33" max="35" width="15" style="2" customWidth="1"/>
    <col min="36" max="36" width="12.5703125" customWidth="1"/>
  </cols>
  <sheetData>
    <row r="1" spans="1:37" ht="19.5">
      <c r="B1" s="1" t="s">
        <v>0</v>
      </c>
    </row>
    <row r="2" spans="1:37" ht="19.5">
      <c r="B2" s="1" t="s">
        <v>1</v>
      </c>
    </row>
    <row r="3" spans="1:37" ht="19.5">
      <c r="B3" s="1" t="s">
        <v>2</v>
      </c>
    </row>
    <row r="4" spans="1:37" ht="19.5">
      <c r="B4" s="1"/>
    </row>
    <row r="5" spans="1:37" ht="19.5">
      <c r="A5" s="3"/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</row>
    <row r="6" spans="1:37" ht="58.5" customHeight="1">
      <c r="A6" s="6"/>
      <c r="B6" s="7" t="s">
        <v>37</v>
      </c>
      <c r="C6" s="8">
        <f>C7+C8</f>
        <v>35363.420000000006</v>
      </c>
      <c r="D6" s="8">
        <f t="shared" ref="D6:AH6" si="0">D7+D8</f>
        <v>22698.34</v>
      </c>
      <c r="E6" s="8">
        <f t="shared" si="0"/>
        <v>3058.25</v>
      </c>
      <c r="F6" s="8">
        <f t="shared" si="0"/>
        <v>3509.66</v>
      </c>
      <c r="G6" s="8">
        <f t="shared" si="0"/>
        <v>17192.170000000002</v>
      </c>
      <c r="H6" s="8">
        <f t="shared" si="0"/>
        <v>102692.16</v>
      </c>
      <c r="I6" s="8">
        <f t="shared" si="0"/>
        <v>62697.98</v>
      </c>
      <c r="J6" s="8">
        <f t="shared" si="0"/>
        <v>13551.5</v>
      </c>
      <c r="K6" s="8">
        <f t="shared" si="0"/>
        <v>42531.39</v>
      </c>
      <c r="L6" s="9">
        <f t="shared" si="0"/>
        <v>26229.210000000003</v>
      </c>
      <c r="M6" s="9">
        <f t="shared" si="0"/>
        <v>4170.53</v>
      </c>
      <c r="N6" s="9">
        <f t="shared" si="0"/>
        <v>6643.79</v>
      </c>
      <c r="O6" s="9">
        <f t="shared" si="0"/>
        <v>56473.340000000004</v>
      </c>
      <c r="P6" s="9">
        <f t="shared" si="0"/>
        <v>4598.99</v>
      </c>
      <c r="Q6" s="9">
        <f t="shared" si="0"/>
        <v>2312.23</v>
      </c>
      <c r="R6" s="9">
        <f t="shared" si="0"/>
        <v>4695.1200000000008</v>
      </c>
      <c r="S6" s="9">
        <f t="shared" si="0"/>
        <v>27500.100000000002</v>
      </c>
      <c r="T6" s="9">
        <f t="shared" si="0"/>
        <v>980.27</v>
      </c>
      <c r="U6" s="9">
        <f t="shared" si="0"/>
        <v>3942.72</v>
      </c>
      <c r="V6" s="9">
        <f t="shared" si="0"/>
        <v>3989.98</v>
      </c>
      <c r="W6" s="9">
        <f t="shared" si="0"/>
        <v>36162.61</v>
      </c>
      <c r="X6" s="9">
        <f t="shared" si="0"/>
        <v>26755.71</v>
      </c>
      <c r="Y6" s="9">
        <f t="shared" si="0"/>
        <v>2764.52</v>
      </c>
      <c r="Z6" s="9">
        <f t="shared" si="0"/>
        <v>38881.79</v>
      </c>
      <c r="AA6" s="9">
        <f t="shared" si="0"/>
        <v>15685.9</v>
      </c>
      <c r="AB6" s="9">
        <f t="shared" si="0"/>
        <v>5710.2</v>
      </c>
      <c r="AC6" s="9">
        <f t="shared" si="0"/>
        <v>3848.73</v>
      </c>
      <c r="AD6" s="9">
        <f t="shared" si="0"/>
        <v>9089.3499999999985</v>
      </c>
      <c r="AE6" s="9">
        <f t="shared" si="0"/>
        <v>49613.120000000003</v>
      </c>
      <c r="AF6" s="9">
        <f t="shared" si="0"/>
        <v>23235.640000000003</v>
      </c>
      <c r="AG6" s="9">
        <f t="shared" si="0"/>
        <v>13605.37</v>
      </c>
      <c r="AH6" s="9">
        <f t="shared" si="0"/>
        <v>9493.65</v>
      </c>
      <c r="AI6" s="10">
        <f t="shared" ref="AI6:AI30" si="1">C6+D6+E6+F6+G6+H6+I6+J6+K6+L6+M6+N6+O6+P6+Q6+R6+S6+T6+U6+V6+W6+X6+Y6+Z6+AA6+AB6+AC6+AD6+AE6+AF6+AG6+AH6</f>
        <v>679677.74</v>
      </c>
      <c r="AJ6" s="11"/>
    </row>
    <row r="7" spans="1:37" ht="15.75">
      <c r="A7" s="6"/>
      <c r="B7" s="12" t="s">
        <v>38</v>
      </c>
      <c r="C7" s="13">
        <v>33146.300000000003</v>
      </c>
      <c r="D7" s="14">
        <v>22160.82</v>
      </c>
      <c r="E7" s="14">
        <v>2209.12</v>
      </c>
      <c r="F7" s="14">
        <v>3086.97</v>
      </c>
      <c r="G7" s="14">
        <v>16989.47</v>
      </c>
      <c r="H7" s="13">
        <v>96575.52</v>
      </c>
      <c r="I7" s="14">
        <v>59772.54</v>
      </c>
      <c r="J7" s="14">
        <v>13197.39</v>
      </c>
      <c r="K7" s="14">
        <v>42531.39</v>
      </c>
      <c r="L7" s="14">
        <v>25528.31</v>
      </c>
      <c r="M7" s="14">
        <v>4060</v>
      </c>
      <c r="N7" s="14">
        <v>5948.19</v>
      </c>
      <c r="O7" s="14">
        <v>54271.33</v>
      </c>
      <c r="P7" s="14">
        <v>4312.26</v>
      </c>
      <c r="Q7" s="14">
        <v>2251.4299999999998</v>
      </c>
      <c r="R7" s="14">
        <v>4649.2700000000004</v>
      </c>
      <c r="S7" s="14">
        <v>27007.72</v>
      </c>
      <c r="T7" s="14">
        <v>943.72</v>
      </c>
      <c r="U7" s="14">
        <v>3931.33</v>
      </c>
      <c r="V7" s="14">
        <v>3672.15</v>
      </c>
      <c r="W7" s="14">
        <v>13285.83</v>
      </c>
      <c r="X7" s="14">
        <v>25661.46</v>
      </c>
      <c r="Y7" s="14">
        <v>2924.7</v>
      </c>
      <c r="Z7" s="14">
        <v>37190.06</v>
      </c>
      <c r="AA7" s="14">
        <v>14661.48</v>
      </c>
      <c r="AB7" s="14">
        <v>5710.2</v>
      </c>
      <c r="AC7" s="14">
        <v>3654.65</v>
      </c>
      <c r="AD7" s="14">
        <v>9496.9599999999991</v>
      </c>
      <c r="AE7" s="14">
        <v>48618.23</v>
      </c>
      <c r="AF7" s="14">
        <v>22792.49</v>
      </c>
      <c r="AG7" s="14">
        <v>13178.51</v>
      </c>
      <c r="AH7" s="14">
        <v>8949.81</v>
      </c>
      <c r="AI7" s="15">
        <f t="shared" si="1"/>
        <v>632369.6100000001</v>
      </c>
      <c r="AJ7" s="11"/>
    </row>
    <row r="8" spans="1:37" ht="15.75">
      <c r="A8" s="6"/>
      <c r="B8" s="16" t="s">
        <v>39</v>
      </c>
      <c r="C8" s="13">
        <v>2217.12</v>
      </c>
      <c r="D8" s="14">
        <v>537.52</v>
      </c>
      <c r="E8" s="14">
        <v>849.13</v>
      </c>
      <c r="F8" s="14">
        <v>422.69</v>
      </c>
      <c r="G8" s="14">
        <v>202.7</v>
      </c>
      <c r="H8" s="13">
        <v>6116.64</v>
      </c>
      <c r="I8" s="14">
        <v>2925.44</v>
      </c>
      <c r="J8" s="14">
        <v>354.11</v>
      </c>
      <c r="K8" s="14">
        <v>0</v>
      </c>
      <c r="L8" s="14">
        <v>700.9</v>
      </c>
      <c r="M8" s="14">
        <v>110.53</v>
      </c>
      <c r="N8" s="14">
        <v>695.6</v>
      </c>
      <c r="O8" s="14">
        <v>2202.0100000000002</v>
      </c>
      <c r="P8" s="14">
        <v>286.73</v>
      </c>
      <c r="Q8" s="14">
        <v>60.8</v>
      </c>
      <c r="R8" s="14">
        <v>45.85</v>
      </c>
      <c r="S8" s="14">
        <v>492.38</v>
      </c>
      <c r="T8" s="14">
        <v>36.549999999999997</v>
      </c>
      <c r="U8" s="14">
        <v>11.39</v>
      </c>
      <c r="V8" s="14">
        <v>317.83</v>
      </c>
      <c r="W8" s="14">
        <v>22876.78</v>
      </c>
      <c r="X8" s="14">
        <v>1094.25</v>
      </c>
      <c r="Y8" s="14">
        <v>-160.18</v>
      </c>
      <c r="Z8" s="14">
        <v>1691.73</v>
      </c>
      <c r="AA8" s="14">
        <v>1024.42</v>
      </c>
      <c r="AB8" s="14">
        <v>0</v>
      </c>
      <c r="AC8" s="14">
        <v>194.08</v>
      </c>
      <c r="AD8" s="14">
        <v>-407.61</v>
      </c>
      <c r="AE8" s="14">
        <v>994.89</v>
      </c>
      <c r="AF8" s="14">
        <v>443.15</v>
      </c>
      <c r="AG8" s="14">
        <v>426.86</v>
      </c>
      <c r="AH8" s="14">
        <v>543.84</v>
      </c>
      <c r="AI8" s="15">
        <f t="shared" si="1"/>
        <v>47308.13</v>
      </c>
      <c r="AJ8" s="11"/>
      <c r="AK8" s="17"/>
    </row>
    <row r="9" spans="1:37" ht="19.5">
      <c r="A9" s="6"/>
      <c r="B9" s="18" t="s">
        <v>40</v>
      </c>
      <c r="C9" s="19">
        <f>C10+C11+C12</f>
        <v>343282.14</v>
      </c>
      <c r="D9" s="19">
        <f t="shared" ref="D9:AH9" si="2">D10+D11+D12</f>
        <v>342407.16000000003</v>
      </c>
      <c r="E9" s="19">
        <f t="shared" si="2"/>
        <v>164644.69999999998</v>
      </c>
      <c r="F9" s="19">
        <f t="shared" si="2"/>
        <v>42680.51</v>
      </c>
      <c r="G9" s="19">
        <f t="shared" si="2"/>
        <v>214749.22</v>
      </c>
      <c r="H9" s="19">
        <f t="shared" si="2"/>
        <v>333726.81999999995</v>
      </c>
      <c r="I9" s="19">
        <f t="shared" si="2"/>
        <v>380574.49</v>
      </c>
      <c r="J9" s="19">
        <f t="shared" si="2"/>
        <v>190333.54</v>
      </c>
      <c r="K9" s="19">
        <f t="shared" si="2"/>
        <v>230927.25</v>
      </c>
      <c r="L9" s="20">
        <f t="shared" si="2"/>
        <v>145050.05000000002</v>
      </c>
      <c r="M9" s="20">
        <f t="shared" si="2"/>
        <v>93624.36</v>
      </c>
      <c r="N9" s="20">
        <f t="shared" si="2"/>
        <v>58605.88</v>
      </c>
      <c r="O9" s="20">
        <f t="shared" si="2"/>
        <v>430734.14</v>
      </c>
      <c r="P9" s="20">
        <f t="shared" si="2"/>
        <v>47775.199999999997</v>
      </c>
      <c r="Q9" s="20">
        <f t="shared" si="2"/>
        <v>58927.29</v>
      </c>
      <c r="R9" s="20">
        <f t="shared" si="2"/>
        <v>121088.88</v>
      </c>
      <c r="S9" s="20">
        <f t="shared" si="2"/>
        <v>868.3900000000001</v>
      </c>
      <c r="T9" s="20">
        <f t="shared" si="2"/>
        <v>14898.8</v>
      </c>
      <c r="U9" s="20">
        <f t="shared" si="2"/>
        <v>42595.01</v>
      </c>
      <c r="V9" s="20">
        <f t="shared" si="2"/>
        <v>56798.64</v>
      </c>
      <c r="W9" s="20">
        <f t="shared" si="2"/>
        <v>54426.41</v>
      </c>
      <c r="X9" s="20">
        <f t="shared" si="2"/>
        <v>132376.16</v>
      </c>
      <c r="Y9" s="20">
        <f t="shared" si="2"/>
        <v>122201.95999999999</v>
      </c>
      <c r="Z9" s="20">
        <f t="shared" si="2"/>
        <v>98889.68</v>
      </c>
      <c r="AA9" s="20">
        <f t="shared" si="2"/>
        <v>65485.259999999995</v>
      </c>
      <c r="AB9" s="20">
        <f t="shared" si="2"/>
        <v>8464.68</v>
      </c>
      <c r="AC9" s="20">
        <f t="shared" si="2"/>
        <v>23184.47</v>
      </c>
      <c r="AD9" s="20">
        <f t="shared" si="2"/>
        <v>106432.09</v>
      </c>
      <c r="AE9" s="20">
        <f t="shared" si="2"/>
        <v>24332.37</v>
      </c>
      <c r="AF9" s="20">
        <f t="shared" si="2"/>
        <v>4832.4699999999993</v>
      </c>
      <c r="AG9" s="20">
        <f t="shared" si="2"/>
        <v>51754.19</v>
      </c>
      <c r="AH9" s="20">
        <f t="shared" si="2"/>
        <v>30764.300000000003</v>
      </c>
      <c r="AI9" s="15">
        <f t="shared" si="1"/>
        <v>4037436.5100000002</v>
      </c>
      <c r="AJ9" s="11"/>
    </row>
    <row r="10" spans="1:37" ht="15.75">
      <c r="A10" s="6"/>
      <c r="B10" s="21" t="s">
        <v>41</v>
      </c>
      <c r="C10" s="13">
        <v>31446.45</v>
      </c>
      <c r="D10" s="14">
        <v>30858.71</v>
      </c>
      <c r="E10" s="14">
        <v>15212.04</v>
      </c>
      <c r="F10" s="14">
        <v>4021.44</v>
      </c>
      <c r="G10" s="14">
        <v>19943.88</v>
      </c>
      <c r="H10" s="13">
        <v>29877.79</v>
      </c>
      <c r="I10" s="14">
        <v>34976.78</v>
      </c>
      <c r="J10" s="14">
        <v>17198.560000000001</v>
      </c>
      <c r="K10" s="14">
        <v>18359.990000000002</v>
      </c>
      <c r="L10" s="14">
        <v>12182.53</v>
      </c>
      <c r="M10" s="14">
        <v>8547.1200000000008</v>
      </c>
      <c r="N10" s="14">
        <v>6288.96</v>
      </c>
      <c r="O10" s="14">
        <v>39920.879999999997</v>
      </c>
      <c r="P10" s="14">
        <v>4902.4799999999996</v>
      </c>
      <c r="Q10" s="14">
        <v>6188.64</v>
      </c>
      <c r="R10" s="14">
        <v>11602.44</v>
      </c>
      <c r="S10" s="14">
        <v>80.989999999999995</v>
      </c>
      <c r="T10" s="14">
        <v>1614.48</v>
      </c>
      <c r="U10" s="14">
        <v>4749.84</v>
      </c>
      <c r="V10" s="14">
        <v>5474.64</v>
      </c>
      <c r="W10" s="14">
        <v>2688.17</v>
      </c>
      <c r="X10" s="14">
        <v>12017.33</v>
      </c>
      <c r="Y10" s="14">
        <v>12746.55</v>
      </c>
      <c r="Z10" s="14">
        <v>9848.64</v>
      </c>
      <c r="AA10" s="14">
        <v>6634.82</v>
      </c>
      <c r="AB10" s="14">
        <v>1036.2</v>
      </c>
      <c r="AC10" s="14">
        <v>2670.52</v>
      </c>
      <c r="AD10" s="14">
        <v>10814.64</v>
      </c>
      <c r="AE10" s="14">
        <v>2886.92</v>
      </c>
      <c r="AF10" s="14">
        <v>126.39</v>
      </c>
      <c r="AG10" s="14">
        <v>5427.12</v>
      </c>
      <c r="AH10" s="14">
        <v>3387.6</v>
      </c>
      <c r="AI10" s="15">
        <f t="shared" si="1"/>
        <v>373733.54000000004</v>
      </c>
      <c r="AJ10" s="11"/>
    </row>
    <row r="11" spans="1:37" ht="15.75">
      <c r="A11" s="6"/>
      <c r="B11" s="22" t="s">
        <v>39</v>
      </c>
      <c r="C11" s="13">
        <v>12005.56</v>
      </c>
      <c r="D11" s="14">
        <v>18080.63</v>
      </c>
      <c r="E11" s="14">
        <v>4392.9799999999996</v>
      </c>
      <c r="F11" s="14">
        <v>5054.2700000000004</v>
      </c>
      <c r="G11" s="14">
        <v>5179.8999999999996</v>
      </c>
      <c r="H11" s="13">
        <v>21117.55</v>
      </c>
      <c r="I11" s="14">
        <v>12968.6</v>
      </c>
      <c r="J11" s="14">
        <v>8162.17</v>
      </c>
      <c r="K11" s="14">
        <v>0</v>
      </c>
      <c r="L11" s="14">
        <v>2884.39</v>
      </c>
      <c r="M11" s="14">
        <v>3584.04</v>
      </c>
      <c r="N11" s="14">
        <v>4183.72</v>
      </c>
      <c r="O11" s="14">
        <v>14107.96</v>
      </c>
      <c r="P11" s="14">
        <v>1905.08</v>
      </c>
      <c r="Q11" s="14">
        <v>1024.6500000000001</v>
      </c>
      <c r="R11" s="14">
        <v>0</v>
      </c>
      <c r="S11" s="14">
        <v>303.23</v>
      </c>
      <c r="T11" s="14">
        <v>576.91999999999996</v>
      </c>
      <c r="U11" s="14">
        <v>457.85</v>
      </c>
      <c r="V11" s="14">
        <v>3963.48</v>
      </c>
      <c r="W11" s="14">
        <v>32394.16</v>
      </c>
      <c r="X11" s="14">
        <v>6290.44</v>
      </c>
      <c r="Y11" s="14">
        <v>1361.91</v>
      </c>
      <c r="Z11" s="14">
        <v>2696.06</v>
      </c>
      <c r="AA11" s="14">
        <v>2260.9899999999998</v>
      </c>
      <c r="AB11" s="14">
        <v>0</v>
      </c>
      <c r="AC11" s="14">
        <v>1371.23</v>
      </c>
      <c r="AD11" s="14">
        <v>5244.97</v>
      </c>
      <c r="AE11" s="14">
        <v>812.53</v>
      </c>
      <c r="AF11" s="14">
        <v>533.34</v>
      </c>
      <c r="AG11" s="14">
        <v>977.03</v>
      </c>
      <c r="AH11" s="14">
        <v>2506.91</v>
      </c>
      <c r="AI11" s="15">
        <f t="shared" si="1"/>
        <v>176402.55</v>
      </c>
      <c r="AJ11" s="11"/>
    </row>
    <row r="12" spans="1:37" ht="15.75">
      <c r="A12" s="6"/>
      <c r="B12" s="23" t="s">
        <v>38</v>
      </c>
      <c r="C12" s="13">
        <v>299830.13</v>
      </c>
      <c r="D12" s="14">
        <v>293467.82</v>
      </c>
      <c r="E12" s="14">
        <v>145039.67999999999</v>
      </c>
      <c r="F12" s="14">
        <v>33604.800000000003</v>
      </c>
      <c r="G12" s="14">
        <v>189625.44</v>
      </c>
      <c r="H12" s="13">
        <v>282731.48</v>
      </c>
      <c r="I12" s="14">
        <v>332629.11</v>
      </c>
      <c r="J12" s="14">
        <v>164972.81</v>
      </c>
      <c r="K12" s="14">
        <v>212567.26</v>
      </c>
      <c r="L12" s="14">
        <v>129983.13</v>
      </c>
      <c r="M12" s="14">
        <v>81493.2</v>
      </c>
      <c r="N12" s="14">
        <v>48133.2</v>
      </c>
      <c r="O12" s="14">
        <v>376705.3</v>
      </c>
      <c r="P12" s="14">
        <v>40967.64</v>
      </c>
      <c r="Q12" s="14">
        <v>51714</v>
      </c>
      <c r="R12" s="14">
        <v>109486.44</v>
      </c>
      <c r="S12" s="14">
        <v>484.17</v>
      </c>
      <c r="T12" s="14">
        <v>12707.4</v>
      </c>
      <c r="U12" s="14">
        <v>37387.32</v>
      </c>
      <c r="V12" s="14">
        <v>47360.52</v>
      </c>
      <c r="W12" s="14">
        <v>19344.080000000002</v>
      </c>
      <c r="X12" s="14">
        <v>114068.39</v>
      </c>
      <c r="Y12" s="14">
        <v>108093.5</v>
      </c>
      <c r="Z12" s="14">
        <v>86344.98</v>
      </c>
      <c r="AA12" s="14">
        <v>56589.45</v>
      </c>
      <c r="AB12" s="14">
        <v>7428.48</v>
      </c>
      <c r="AC12" s="14">
        <v>19142.72</v>
      </c>
      <c r="AD12" s="14">
        <v>90372.479999999996</v>
      </c>
      <c r="AE12" s="14">
        <v>20632.919999999998</v>
      </c>
      <c r="AF12" s="14">
        <v>4172.74</v>
      </c>
      <c r="AG12" s="14">
        <v>45350.04</v>
      </c>
      <c r="AH12" s="14">
        <v>24869.79</v>
      </c>
      <c r="AI12" s="15">
        <f t="shared" si="1"/>
        <v>3487300.4200000009</v>
      </c>
      <c r="AJ12" s="11"/>
    </row>
    <row r="13" spans="1:37" ht="19.5">
      <c r="A13" s="24" t="s">
        <v>42</v>
      </c>
      <c r="B13" s="25" t="s">
        <v>43</v>
      </c>
      <c r="C13" s="19">
        <f>C14+C15+C16</f>
        <v>291502.61</v>
      </c>
      <c r="D13" s="19">
        <f t="shared" ref="D13:AH13" si="3">D14+D15+D16</f>
        <v>298598.07999999996</v>
      </c>
      <c r="E13" s="19">
        <f t="shared" si="3"/>
        <v>143447.28</v>
      </c>
      <c r="F13" s="19">
        <f t="shared" si="3"/>
        <v>35957.81</v>
      </c>
      <c r="G13" s="19">
        <f t="shared" si="3"/>
        <v>193209.13999999998</v>
      </c>
      <c r="H13" s="19">
        <f t="shared" si="3"/>
        <v>307588.33</v>
      </c>
      <c r="I13" s="19">
        <f t="shared" si="3"/>
        <v>343118.67000000004</v>
      </c>
      <c r="J13" s="19">
        <f t="shared" si="3"/>
        <v>163969.57</v>
      </c>
      <c r="K13" s="19">
        <f t="shared" si="3"/>
        <v>161770.26999999999</v>
      </c>
      <c r="L13" s="20">
        <f t="shared" si="3"/>
        <v>87543.35</v>
      </c>
      <c r="M13" s="20">
        <f t="shared" si="3"/>
        <v>78641.070000000007</v>
      </c>
      <c r="N13" s="20">
        <f t="shared" si="3"/>
        <v>57704.26</v>
      </c>
      <c r="O13" s="20">
        <f t="shared" si="3"/>
        <v>363233.36</v>
      </c>
      <c r="P13" s="20">
        <f t="shared" si="3"/>
        <v>40143.810000000005</v>
      </c>
      <c r="Q13" s="20">
        <f t="shared" si="3"/>
        <v>54002.2</v>
      </c>
      <c r="R13" s="20">
        <f t="shared" si="3"/>
        <v>107025.03</v>
      </c>
      <c r="S13" s="20">
        <f t="shared" si="3"/>
        <v>16847.650000000001</v>
      </c>
      <c r="T13" s="20">
        <f t="shared" si="3"/>
        <v>14575.990000000002</v>
      </c>
      <c r="U13" s="20">
        <f t="shared" si="3"/>
        <v>37883</v>
      </c>
      <c r="V13" s="20">
        <f t="shared" si="3"/>
        <v>54081.9</v>
      </c>
      <c r="W13" s="20">
        <f t="shared" si="3"/>
        <v>45266.96</v>
      </c>
      <c r="X13" s="20">
        <f t="shared" si="3"/>
        <v>114123.56999999999</v>
      </c>
      <c r="Y13" s="20">
        <f t="shared" si="3"/>
        <v>65465.34</v>
      </c>
      <c r="Z13" s="20">
        <f t="shared" si="3"/>
        <v>94259.77</v>
      </c>
      <c r="AA13" s="20">
        <f t="shared" si="3"/>
        <v>37945.71</v>
      </c>
      <c r="AB13" s="20">
        <f t="shared" si="3"/>
        <v>13824.24</v>
      </c>
      <c r="AC13" s="20">
        <f t="shared" si="3"/>
        <v>25434</v>
      </c>
      <c r="AD13" s="20">
        <f t="shared" si="3"/>
        <v>89545.68</v>
      </c>
      <c r="AE13" s="20">
        <f t="shared" si="3"/>
        <v>8413.61</v>
      </c>
      <c r="AF13" s="20">
        <f t="shared" si="3"/>
        <v>11645.369999999999</v>
      </c>
      <c r="AG13" s="20">
        <f t="shared" si="3"/>
        <v>35281.01</v>
      </c>
      <c r="AH13" s="20">
        <f t="shared" si="3"/>
        <v>27019.18</v>
      </c>
      <c r="AI13" s="26">
        <f t="shared" si="1"/>
        <v>3419067.82</v>
      </c>
      <c r="AJ13" s="11"/>
    </row>
    <row r="14" spans="1:37" ht="15.75">
      <c r="A14" s="24" t="s">
        <v>44</v>
      </c>
      <c r="B14" s="21" t="s">
        <v>41</v>
      </c>
      <c r="C14" s="13">
        <v>26668.16</v>
      </c>
      <c r="D14" s="14">
        <v>27476.77</v>
      </c>
      <c r="E14" s="14">
        <v>14548.61</v>
      </c>
      <c r="F14" s="14">
        <v>3410.81</v>
      </c>
      <c r="G14" s="14">
        <v>18071.46</v>
      </c>
      <c r="H14" s="13">
        <v>28163.81</v>
      </c>
      <c r="I14" s="14">
        <v>32170.98</v>
      </c>
      <c r="J14" s="14">
        <v>14863.69</v>
      </c>
      <c r="K14" s="14">
        <v>15615.41</v>
      </c>
      <c r="L14" s="14">
        <v>8129.88</v>
      </c>
      <c r="M14" s="14">
        <v>7315.2</v>
      </c>
      <c r="N14" s="14">
        <v>6184.13</v>
      </c>
      <c r="O14" s="14">
        <v>33728.53</v>
      </c>
      <c r="P14" s="14">
        <v>4116.7700000000004</v>
      </c>
      <c r="Q14" s="14">
        <v>5676.82</v>
      </c>
      <c r="R14" s="14">
        <v>10310.59</v>
      </c>
      <c r="S14" s="14">
        <v>2532.23</v>
      </c>
      <c r="T14" s="14">
        <v>1580.42</v>
      </c>
      <c r="U14" s="14">
        <v>4231.82</v>
      </c>
      <c r="V14" s="14">
        <v>5188.25</v>
      </c>
      <c r="W14" s="14">
        <v>2084.2800000000002</v>
      </c>
      <c r="X14" s="14">
        <v>10554.83</v>
      </c>
      <c r="Y14" s="14">
        <v>6853.62</v>
      </c>
      <c r="Z14" s="14">
        <v>9700.86</v>
      </c>
      <c r="AA14" s="14">
        <v>3815.21</v>
      </c>
      <c r="AB14" s="14">
        <v>1663.4</v>
      </c>
      <c r="AC14" s="14">
        <v>2932.18</v>
      </c>
      <c r="AD14" s="14">
        <v>9109.61</v>
      </c>
      <c r="AE14" s="14">
        <v>1108.05</v>
      </c>
      <c r="AF14" s="14">
        <v>951.29</v>
      </c>
      <c r="AG14" s="14">
        <v>3692.09</v>
      </c>
      <c r="AH14" s="14">
        <v>2906.77</v>
      </c>
      <c r="AI14" s="15">
        <f t="shared" si="1"/>
        <v>325356.53000000009</v>
      </c>
      <c r="AJ14" s="11"/>
    </row>
    <row r="15" spans="1:37" ht="15.75">
      <c r="A15" s="24" t="s">
        <v>45</v>
      </c>
      <c r="B15" s="21" t="s">
        <v>39</v>
      </c>
      <c r="C15" s="13">
        <v>11089.24</v>
      </c>
      <c r="D15" s="14">
        <v>14761.51</v>
      </c>
      <c r="E15" s="14">
        <v>5110.79</v>
      </c>
      <c r="F15" s="14">
        <v>4243.1000000000004</v>
      </c>
      <c r="G15" s="14">
        <v>4186.97</v>
      </c>
      <c r="H15" s="13">
        <v>19285.07</v>
      </c>
      <c r="I15" s="14">
        <v>11825.86</v>
      </c>
      <c r="J15" s="14">
        <v>7357.51</v>
      </c>
      <c r="K15" s="14">
        <v>0</v>
      </c>
      <c r="L15" s="14">
        <v>2499.0300000000002</v>
      </c>
      <c r="M15" s="14">
        <v>2961.93</v>
      </c>
      <c r="N15" s="14">
        <v>4189.13</v>
      </c>
      <c r="O15" s="14">
        <v>12199.58</v>
      </c>
      <c r="P15" s="14">
        <v>1644.31</v>
      </c>
      <c r="Q15" s="14">
        <v>888.2</v>
      </c>
      <c r="R15" s="14">
        <v>47.69</v>
      </c>
      <c r="S15" s="14">
        <v>789.43</v>
      </c>
      <c r="T15" s="14">
        <v>556.29</v>
      </c>
      <c r="U15" s="14">
        <v>347.73</v>
      </c>
      <c r="V15" s="14">
        <v>3687.72</v>
      </c>
      <c r="W15" s="14">
        <v>28264.720000000001</v>
      </c>
      <c r="X15" s="14">
        <v>5256.26</v>
      </c>
      <c r="Y15" s="14">
        <v>830.97</v>
      </c>
      <c r="Z15" s="14">
        <v>3035.55</v>
      </c>
      <c r="AA15" s="14">
        <v>1699.75</v>
      </c>
      <c r="AB15" s="14">
        <v>0</v>
      </c>
      <c r="AC15" s="14">
        <v>1483.54</v>
      </c>
      <c r="AD15" s="14">
        <v>4314.43</v>
      </c>
      <c r="AE15" s="14">
        <v>229.23</v>
      </c>
      <c r="AF15" s="14">
        <v>577.25</v>
      </c>
      <c r="AG15" s="14">
        <v>715.65</v>
      </c>
      <c r="AH15" s="14">
        <v>2112.0700000000002</v>
      </c>
      <c r="AI15" s="15">
        <f t="shared" si="1"/>
        <v>156190.51</v>
      </c>
      <c r="AJ15" s="11"/>
    </row>
    <row r="16" spans="1:37" ht="15.75">
      <c r="A16" s="27" t="s">
        <v>46</v>
      </c>
      <c r="B16" s="28" t="s">
        <v>38</v>
      </c>
      <c r="C16" s="13">
        <v>253745.21</v>
      </c>
      <c r="D16" s="14">
        <v>256359.8</v>
      </c>
      <c r="E16" s="14">
        <v>123787.88</v>
      </c>
      <c r="F16" s="14">
        <v>28303.9</v>
      </c>
      <c r="G16" s="14">
        <v>170950.71</v>
      </c>
      <c r="H16" s="13">
        <v>260139.45</v>
      </c>
      <c r="I16" s="14">
        <v>299121.83</v>
      </c>
      <c r="J16" s="14">
        <v>141748.37</v>
      </c>
      <c r="K16" s="14">
        <v>146154.85999999999</v>
      </c>
      <c r="L16" s="14">
        <v>76914.44</v>
      </c>
      <c r="M16" s="14">
        <v>68363.94</v>
      </c>
      <c r="N16" s="14">
        <v>47331</v>
      </c>
      <c r="O16" s="14">
        <v>317305.25</v>
      </c>
      <c r="P16" s="14">
        <v>34382.730000000003</v>
      </c>
      <c r="Q16" s="14">
        <v>47437.18</v>
      </c>
      <c r="R16" s="14">
        <v>96666.75</v>
      </c>
      <c r="S16" s="14">
        <v>13525.99</v>
      </c>
      <c r="T16" s="14">
        <v>12439.28</v>
      </c>
      <c r="U16" s="14">
        <v>33303.449999999997</v>
      </c>
      <c r="V16" s="14">
        <v>45205.93</v>
      </c>
      <c r="W16" s="14">
        <v>14917.96</v>
      </c>
      <c r="X16" s="14">
        <v>98312.48</v>
      </c>
      <c r="Y16" s="14">
        <v>57780.75</v>
      </c>
      <c r="Z16" s="14">
        <v>81523.360000000001</v>
      </c>
      <c r="AA16" s="14">
        <v>32430.75</v>
      </c>
      <c r="AB16" s="14">
        <v>12160.84</v>
      </c>
      <c r="AC16" s="14">
        <v>21018.28</v>
      </c>
      <c r="AD16" s="14">
        <v>76121.64</v>
      </c>
      <c r="AE16" s="14">
        <v>7076.33</v>
      </c>
      <c r="AF16" s="14">
        <v>10116.83</v>
      </c>
      <c r="AG16" s="14">
        <v>30873.27</v>
      </c>
      <c r="AH16" s="14">
        <v>22000.34</v>
      </c>
      <c r="AI16" s="15">
        <f t="shared" si="1"/>
        <v>2937520.78</v>
      </c>
      <c r="AJ16" s="11"/>
    </row>
    <row r="17" spans="1:37" ht="39.75" customHeight="1">
      <c r="A17" s="29"/>
      <c r="B17" s="30" t="s">
        <v>47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>
        <f t="shared" si="1"/>
        <v>0</v>
      </c>
      <c r="AJ17" s="11"/>
    </row>
    <row r="18" spans="1:37" ht="45.75" customHeight="1">
      <c r="A18" s="31" t="s">
        <v>48</v>
      </c>
      <c r="B18" s="32" t="s">
        <v>49</v>
      </c>
      <c r="C18" s="33">
        <f t="shared" ref="C18:AH18" si="4">C19+C34</f>
        <v>352448.95275744546</v>
      </c>
      <c r="D18" s="33">
        <f t="shared" si="4"/>
        <v>380597.3401746538</v>
      </c>
      <c r="E18" s="33">
        <f t="shared" si="4"/>
        <v>200008.80706493868</v>
      </c>
      <c r="F18" s="33">
        <f t="shared" si="4"/>
        <v>63847.210955896298</v>
      </c>
      <c r="G18" s="33">
        <f t="shared" si="4"/>
        <v>291010.61828551767</v>
      </c>
      <c r="H18" s="33">
        <f t="shared" si="4"/>
        <v>429154.93916099798</v>
      </c>
      <c r="I18" s="33">
        <f t="shared" si="4"/>
        <v>464671.78396729927</v>
      </c>
      <c r="J18" s="33">
        <f t="shared" si="4"/>
        <v>219339.64698371332</v>
      </c>
      <c r="K18" s="33">
        <f t="shared" si="4"/>
        <v>295414.70837642881</v>
      </c>
      <c r="L18" s="33">
        <f t="shared" si="4"/>
        <v>262856.85029500874</v>
      </c>
      <c r="M18" s="33">
        <f t="shared" si="4"/>
        <v>127735.5655065313</v>
      </c>
      <c r="N18" s="33">
        <f t="shared" si="4"/>
        <v>75206.734119198751</v>
      </c>
      <c r="O18" s="33">
        <f t="shared" si="4"/>
        <v>479457.4900656963</v>
      </c>
      <c r="P18" s="33">
        <f t="shared" si="4"/>
        <v>102687.74853960876</v>
      </c>
      <c r="Q18" s="33">
        <f t="shared" si="4"/>
        <v>105552.2269391118</v>
      </c>
      <c r="R18" s="33">
        <f t="shared" si="4"/>
        <v>176857.42886343555</v>
      </c>
      <c r="S18" s="33">
        <f t="shared" si="4"/>
        <v>3264.5</v>
      </c>
      <c r="T18" s="33">
        <f t="shared" si="4"/>
        <v>41324.331030177251</v>
      </c>
      <c r="U18" s="33">
        <f t="shared" si="4"/>
        <v>78832.54821427165</v>
      </c>
      <c r="V18" s="33">
        <f t="shared" si="4"/>
        <v>89910.412935992761</v>
      </c>
      <c r="W18" s="33">
        <f t="shared" si="4"/>
        <v>30253.876427048199</v>
      </c>
      <c r="X18" s="33">
        <f t="shared" si="4"/>
        <v>164883.49720758115</v>
      </c>
      <c r="Y18" s="33">
        <f t="shared" si="4"/>
        <v>87536.454838958947</v>
      </c>
      <c r="Z18" s="33">
        <f t="shared" si="4"/>
        <v>129662.46583483744</v>
      </c>
      <c r="AA18" s="33">
        <f t="shared" si="4"/>
        <v>74317.445811910191</v>
      </c>
      <c r="AB18" s="33">
        <f t="shared" si="4"/>
        <v>14736.534022302203</v>
      </c>
      <c r="AC18" s="33">
        <f t="shared" si="4"/>
        <v>37509.086068559453</v>
      </c>
      <c r="AD18" s="33">
        <f t="shared" si="4"/>
        <v>136545.96001708275</v>
      </c>
      <c r="AE18" s="33">
        <f t="shared" si="4"/>
        <v>42377.624817991549</v>
      </c>
      <c r="AF18" s="33">
        <f t="shared" si="4"/>
        <v>37845</v>
      </c>
      <c r="AG18" s="33">
        <f t="shared" si="4"/>
        <v>74764.572617569705</v>
      </c>
      <c r="AH18" s="33">
        <f t="shared" si="4"/>
        <v>49603.065662906498</v>
      </c>
      <c r="AI18" s="34">
        <f t="shared" si="1"/>
        <v>5120215.4275626717</v>
      </c>
      <c r="AJ18" s="11"/>
    </row>
    <row r="19" spans="1:37" ht="43.5" customHeight="1">
      <c r="A19" s="35" t="s">
        <v>50</v>
      </c>
      <c r="B19" s="36" t="s">
        <v>51</v>
      </c>
      <c r="C19" s="37">
        <f t="shared" ref="C19:AH19" si="5">C20+C21+C22+C23+C32+C33</f>
        <v>185008.58630977781</v>
      </c>
      <c r="D19" s="37">
        <f t="shared" si="5"/>
        <v>194851.4312511764</v>
      </c>
      <c r="E19" s="37">
        <f t="shared" si="5"/>
        <v>96063.330608591583</v>
      </c>
      <c r="F19" s="37">
        <f t="shared" si="5"/>
        <v>25395.440604499203</v>
      </c>
      <c r="G19" s="37">
        <f t="shared" si="5"/>
        <v>126808.79070619399</v>
      </c>
      <c r="H19" s="37">
        <f t="shared" si="5"/>
        <v>195884.6689883256</v>
      </c>
      <c r="I19" s="37">
        <f t="shared" si="5"/>
        <v>218597.04421637196</v>
      </c>
      <c r="J19" s="37">
        <f t="shared" si="5"/>
        <v>106665.3820696644</v>
      </c>
      <c r="K19" s="37">
        <f t="shared" si="5"/>
        <v>145044.2707631574</v>
      </c>
      <c r="L19" s="37">
        <f t="shared" si="5"/>
        <v>105026.1343533176</v>
      </c>
      <c r="M19" s="37">
        <f t="shared" si="5"/>
        <v>54454.761034832205</v>
      </c>
      <c r="N19" s="37">
        <f t="shared" si="5"/>
        <v>39715.772612385197</v>
      </c>
      <c r="O19" s="37">
        <f t="shared" si="5"/>
        <v>252149.56847942638</v>
      </c>
      <c r="P19" s="37">
        <f t="shared" si="5"/>
        <v>30959.753594252597</v>
      </c>
      <c r="Q19" s="37">
        <f t="shared" si="5"/>
        <v>39080.4902784144</v>
      </c>
      <c r="R19" s="37">
        <f t="shared" si="5"/>
        <v>73270.194878848997</v>
      </c>
      <c r="S19" s="37">
        <f t="shared" si="5"/>
        <v>0</v>
      </c>
      <c r="T19" s="37">
        <f t="shared" si="5"/>
        <v>9686.9939907348016</v>
      </c>
      <c r="U19" s="37">
        <f t="shared" si="5"/>
        <v>28500.940818581799</v>
      </c>
      <c r="V19" s="37">
        <f t="shared" si="5"/>
        <v>34572.394436669601</v>
      </c>
      <c r="W19" s="37">
        <f t="shared" si="5"/>
        <v>17839.450466737198</v>
      </c>
      <c r="X19" s="37">
        <f t="shared" si="5"/>
        <v>75830.91873702241</v>
      </c>
      <c r="Y19" s="37">
        <f t="shared" si="5"/>
        <v>49742.333870499198</v>
      </c>
      <c r="Z19" s="37">
        <f t="shared" si="5"/>
        <v>69395.376534167794</v>
      </c>
      <c r="AA19" s="37">
        <f t="shared" si="5"/>
        <v>36625.254452993991</v>
      </c>
      <c r="AB19" s="37">
        <f t="shared" si="5"/>
        <v>6217.988170515001</v>
      </c>
      <c r="AC19" s="37">
        <f t="shared" si="5"/>
        <v>16050.4240841024</v>
      </c>
      <c r="AD19" s="37">
        <f t="shared" si="5"/>
        <v>68250.611031076798</v>
      </c>
      <c r="AE19" s="37">
        <f t="shared" si="5"/>
        <v>20057.588485232798</v>
      </c>
      <c r="AF19" s="37">
        <f t="shared" si="5"/>
        <v>0</v>
      </c>
      <c r="AG19" s="37">
        <f t="shared" si="5"/>
        <v>34271.633501314398</v>
      </c>
      <c r="AH19" s="37">
        <f t="shared" si="5"/>
        <v>20326.605734943198</v>
      </c>
      <c r="AI19" s="34">
        <f t="shared" si="1"/>
        <v>2376344.135063827</v>
      </c>
      <c r="AJ19" s="11"/>
    </row>
    <row r="20" spans="1:37" ht="30" customHeight="1">
      <c r="A20" s="35" t="s">
        <v>52</v>
      </c>
      <c r="B20" s="38" t="s">
        <v>53</v>
      </c>
      <c r="C20" s="39">
        <v>9217.58</v>
      </c>
      <c r="D20" s="39">
        <v>9707.98</v>
      </c>
      <c r="E20" s="39">
        <v>4786.1099999999997</v>
      </c>
      <c r="F20" s="39">
        <v>1265.26</v>
      </c>
      <c r="G20" s="39">
        <v>6317.93</v>
      </c>
      <c r="H20" s="39">
        <v>10894.36</v>
      </c>
      <c r="I20" s="39">
        <v>9236.16</v>
      </c>
      <c r="J20" s="39">
        <v>4093.96</v>
      </c>
      <c r="K20" s="39">
        <v>8873.8799999999992</v>
      </c>
      <c r="L20" s="39">
        <v>4579.7299999999996</v>
      </c>
      <c r="M20" s="39">
        <v>3169.04</v>
      </c>
      <c r="N20" s="39">
        <v>1978.74</v>
      </c>
      <c r="O20" s="39">
        <v>12562.71</v>
      </c>
      <c r="P20" s="39">
        <v>1542.49</v>
      </c>
      <c r="Q20" s="39">
        <v>1947.09</v>
      </c>
      <c r="R20" s="39">
        <v>3650.5</v>
      </c>
      <c r="S20" s="39">
        <v>0</v>
      </c>
      <c r="T20" s="39">
        <v>0</v>
      </c>
      <c r="U20" s="39">
        <v>0</v>
      </c>
      <c r="V20" s="39">
        <v>1722.48</v>
      </c>
      <c r="W20" s="39">
        <v>0</v>
      </c>
      <c r="X20" s="39">
        <v>4145.8</v>
      </c>
      <c r="Y20" s="39">
        <v>1605.62</v>
      </c>
      <c r="Z20" s="39">
        <v>2968.31</v>
      </c>
      <c r="AA20" s="39">
        <v>1629.97</v>
      </c>
      <c r="AB20" s="39">
        <v>0</v>
      </c>
      <c r="AC20" s="39">
        <v>0</v>
      </c>
      <c r="AD20" s="39">
        <v>3358.02</v>
      </c>
      <c r="AE20" s="39">
        <v>0</v>
      </c>
      <c r="AF20" s="39">
        <v>0</v>
      </c>
      <c r="AG20" s="39">
        <v>1707.51</v>
      </c>
      <c r="AH20" s="39">
        <v>0</v>
      </c>
      <c r="AI20" s="40">
        <f t="shared" si="1"/>
        <v>110961.23</v>
      </c>
      <c r="AJ20" s="41"/>
      <c r="AK20" s="42"/>
    </row>
    <row r="21" spans="1:37" ht="15.75">
      <c r="A21" s="27" t="s">
        <v>54</v>
      </c>
      <c r="B21" s="43" t="s">
        <v>55</v>
      </c>
      <c r="C21" s="39">
        <v>20884.79</v>
      </c>
      <c r="D21" s="39">
        <v>21995.9</v>
      </c>
      <c r="E21" s="39">
        <v>10844.16</v>
      </c>
      <c r="F21" s="39">
        <v>2866.78</v>
      </c>
      <c r="G21" s="39">
        <v>14314.87</v>
      </c>
      <c r="H21" s="39">
        <v>21854.2</v>
      </c>
      <c r="I21" s="39">
        <v>24873.040000000001</v>
      </c>
      <c r="J21" s="39">
        <v>12185.96</v>
      </c>
      <c r="K21" s="39">
        <v>16177.67</v>
      </c>
      <c r="L21" s="39">
        <v>11695.2</v>
      </c>
      <c r="M21" s="39">
        <v>6092.98</v>
      </c>
      <c r="N21" s="39">
        <v>4483.33</v>
      </c>
      <c r="O21" s="39">
        <v>28464.03</v>
      </c>
      <c r="P21" s="39">
        <v>3494.91</v>
      </c>
      <c r="Q21" s="39">
        <v>4411.62</v>
      </c>
      <c r="R21" s="39">
        <v>8271.14</v>
      </c>
      <c r="S21" s="39">
        <v>0</v>
      </c>
      <c r="T21" s="39">
        <v>1150.8599999999999</v>
      </c>
      <c r="U21" s="39">
        <v>3386.04</v>
      </c>
      <c r="V21" s="39">
        <v>3902.72</v>
      </c>
      <c r="W21" s="39">
        <v>2119.41</v>
      </c>
      <c r="X21" s="39">
        <v>8516.52</v>
      </c>
      <c r="Y21" s="39">
        <v>5718.86</v>
      </c>
      <c r="Z21" s="39">
        <v>7891.84</v>
      </c>
      <c r="AA21" s="39">
        <v>4157.6000000000004</v>
      </c>
      <c r="AB21" s="39">
        <v>738.73</v>
      </c>
      <c r="AC21" s="39">
        <v>1906.86</v>
      </c>
      <c r="AD21" s="39">
        <v>7709.54</v>
      </c>
      <c r="AE21" s="39">
        <v>2382.9299999999998</v>
      </c>
      <c r="AF21" s="39">
        <v>0</v>
      </c>
      <c r="AG21" s="39">
        <v>3868.8</v>
      </c>
      <c r="AH21" s="39">
        <v>2414.9</v>
      </c>
      <c r="AI21" s="40">
        <f t="shared" si="1"/>
        <v>268776.19</v>
      </c>
      <c r="AJ21" s="41"/>
      <c r="AK21" s="42"/>
    </row>
    <row r="22" spans="1:37" ht="15.75">
      <c r="A22" s="24" t="s">
        <v>56</v>
      </c>
      <c r="B22" s="44" t="s">
        <v>57</v>
      </c>
      <c r="C22" s="39">
        <v>22434.74</v>
      </c>
      <c r="D22" s="39">
        <v>23628.31</v>
      </c>
      <c r="E22" s="39">
        <v>11648.95</v>
      </c>
      <c r="F22" s="39">
        <v>3079.53</v>
      </c>
      <c r="G22" s="39">
        <v>15377.24</v>
      </c>
      <c r="H22" s="39">
        <v>23476.1</v>
      </c>
      <c r="I22" s="39">
        <v>26718.98</v>
      </c>
      <c r="J22" s="39">
        <v>13090.33</v>
      </c>
      <c r="K22" s="39">
        <v>17378.29</v>
      </c>
      <c r="L22" s="39">
        <v>12563.16</v>
      </c>
      <c r="M22" s="39">
        <v>6545.17</v>
      </c>
      <c r="N22" s="39">
        <v>4816.0600000000004</v>
      </c>
      <c r="O22" s="39">
        <v>30576.47</v>
      </c>
      <c r="P22" s="39">
        <v>3754.28</v>
      </c>
      <c r="Q22" s="39">
        <v>4739.03</v>
      </c>
      <c r="R22" s="39">
        <v>8884.98</v>
      </c>
      <c r="S22" s="39">
        <v>0</v>
      </c>
      <c r="T22" s="39">
        <v>1236.27</v>
      </c>
      <c r="U22" s="39">
        <v>3637.34</v>
      </c>
      <c r="V22" s="39">
        <v>4192.3599999999997</v>
      </c>
      <c r="W22" s="39">
        <v>2276.6999999999998</v>
      </c>
      <c r="X22" s="39">
        <v>9148.57</v>
      </c>
      <c r="Y22" s="39">
        <v>6143.29</v>
      </c>
      <c r="Z22" s="39">
        <v>8477.5300000000007</v>
      </c>
      <c r="AA22" s="39">
        <v>4466.16</v>
      </c>
      <c r="AB22" s="39">
        <v>793.55</v>
      </c>
      <c r="AC22" s="39">
        <v>2048.38</v>
      </c>
      <c r="AD22" s="39">
        <v>8281.7000000000007</v>
      </c>
      <c r="AE22" s="39">
        <v>2559.7800000000002</v>
      </c>
      <c r="AF22" s="39">
        <v>0</v>
      </c>
      <c r="AG22" s="39">
        <v>4155.88</v>
      </c>
      <c r="AH22" s="39">
        <v>2594.11</v>
      </c>
      <c r="AI22" s="40">
        <f t="shared" si="1"/>
        <v>288723.24000000005</v>
      </c>
      <c r="AJ22" s="41"/>
      <c r="AK22" s="42"/>
    </row>
    <row r="23" spans="1:37" ht="33.75" customHeight="1">
      <c r="A23" s="35" t="s">
        <v>58</v>
      </c>
      <c r="B23" s="45" t="s">
        <v>59</v>
      </c>
      <c r="C23" s="46">
        <f>C24+C25+C26+C27+C28+C29+C30</f>
        <v>125105.08630977781</v>
      </c>
      <c r="D23" s="46">
        <f t="shared" ref="D23:AH23" si="6">D24+D25+D26+D27+D28+D29+D30</f>
        <v>131760.94125117641</v>
      </c>
      <c r="E23" s="46">
        <f t="shared" si="6"/>
        <v>64959.210608591595</v>
      </c>
      <c r="F23" s="46">
        <f t="shared" si="6"/>
        <v>17172.710604499203</v>
      </c>
      <c r="G23" s="46">
        <f t="shared" si="6"/>
        <v>85749.670706193996</v>
      </c>
      <c r="H23" s="46">
        <f t="shared" si="6"/>
        <v>130912.1289883256</v>
      </c>
      <c r="I23" s="46">
        <f t="shared" si="6"/>
        <v>148995.75421637198</v>
      </c>
      <c r="J23" s="46">
        <f t="shared" si="6"/>
        <v>72996.952069664403</v>
      </c>
      <c r="K23" s="46">
        <f t="shared" si="6"/>
        <v>96908.310763157424</v>
      </c>
      <c r="L23" s="46">
        <f t="shared" si="6"/>
        <v>70057.194353317595</v>
      </c>
      <c r="M23" s="46">
        <f t="shared" si="6"/>
        <v>36498.481034832206</v>
      </c>
      <c r="N23" s="46">
        <f t="shared" si="6"/>
        <v>26856.3026123852</v>
      </c>
      <c r="O23" s="46">
        <f t="shared" si="6"/>
        <v>170506.6484794264</v>
      </c>
      <c r="P23" s="46">
        <f t="shared" si="6"/>
        <v>20935.363594252598</v>
      </c>
      <c r="Q23" s="46">
        <f t="shared" si="6"/>
        <v>26426.700278414399</v>
      </c>
      <c r="R23" s="46">
        <f t="shared" si="6"/>
        <v>49546.214878849001</v>
      </c>
      <c r="S23" s="46">
        <f t="shared" si="6"/>
        <v>0</v>
      </c>
      <c r="T23" s="46">
        <f t="shared" si="6"/>
        <v>6893.9339907348003</v>
      </c>
      <c r="U23" s="46">
        <f t="shared" si="6"/>
        <v>20283.250818581797</v>
      </c>
      <c r="V23" s="46">
        <f t="shared" si="6"/>
        <v>23378.284436669601</v>
      </c>
      <c r="W23" s="46">
        <f t="shared" si="6"/>
        <v>12695.790466737199</v>
      </c>
      <c r="X23" s="46">
        <f t="shared" si="6"/>
        <v>51016.1187370224</v>
      </c>
      <c r="Y23" s="46">
        <f t="shared" si="6"/>
        <v>34257.433870499197</v>
      </c>
      <c r="Z23" s="46">
        <f t="shared" si="6"/>
        <v>47274.116534167792</v>
      </c>
      <c r="AA23" s="46">
        <f t="shared" si="6"/>
        <v>24905.074452993998</v>
      </c>
      <c r="AB23" s="46">
        <f t="shared" si="6"/>
        <v>4425.1481705150009</v>
      </c>
      <c r="AC23" s="46">
        <f t="shared" si="6"/>
        <v>11422.604084102401</v>
      </c>
      <c r="AD23" s="46">
        <f t="shared" si="6"/>
        <v>46182.081031076792</v>
      </c>
      <c r="AE23" s="46">
        <f t="shared" si="6"/>
        <v>14274.378485232799</v>
      </c>
      <c r="AF23" s="46">
        <f t="shared" si="6"/>
        <v>0</v>
      </c>
      <c r="AG23" s="46">
        <f t="shared" si="6"/>
        <v>23174.8735013144</v>
      </c>
      <c r="AH23" s="46">
        <f t="shared" si="6"/>
        <v>14465.815734943199</v>
      </c>
      <c r="AI23" s="47">
        <f t="shared" si="1"/>
        <v>1610036.5750638274</v>
      </c>
      <c r="AJ23" s="11"/>
    </row>
    <row r="24" spans="1:37" ht="15.75">
      <c r="A24" s="24"/>
      <c r="B24" s="48" t="s">
        <v>60</v>
      </c>
      <c r="C24" s="39">
        <v>87139.27</v>
      </c>
      <c r="D24" s="39">
        <v>91775.26</v>
      </c>
      <c r="E24" s="39">
        <v>45245.94</v>
      </c>
      <c r="F24" s="39">
        <v>11961.28</v>
      </c>
      <c r="G24" s="39">
        <v>59727.1</v>
      </c>
      <c r="H24" s="39">
        <v>91184.04</v>
      </c>
      <c r="I24" s="39">
        <v>103779.8</v>
      </c>
      <c r="J24" s="39">
        <v>50844.46</v>
      </c>
      <c r="K24" s="39">
        <v>67499.41</v>
      </c>
      <c r="L24" s="39">
        <v>48796.84</v>
      </c>
      <c r="M24" s="39">
        <v>25422.23</v>
      </c>
      <c r="N24" s="39">
        <v>18706.18</v>
      </c>
      <c r="O24" s="39">
        <v>118762.76</v>
      </c>
      <c r="P24" s="39">
        <v>14582.09</v>
      </c>
      <c r="Q24" s="39">
        <v>18406.96</v>
      </c>
      <c r="R24" s="39">
        <v>34510.35</v>
      </c>
      <c r="S24" s="39">
        <v>0</v>
      </c>
      <c r="T24" s="39">
        <v>4801.82</v>
      </c>
      <c r="U24" s="39">
        <v>14127.87</v>
      </c>
      <c r="V24" s="39">
        <v>16283.64</v>
      </c>
      <c r="W24" s="39">
        <v>8842.98</v>
      </c>
      <c r="X24" s="39">
        <v>35534.160000000003</v>
      </c>
      <c r="Y24" s="39">
        <v>23861.279999999999</v>
      </c>
      <c r="Z24" s="39">
        <v>32927.769999999997</v>
      </c>
      <c r="AA24" s="39">
        <v>17347.099999999999</v>
      </c>
      <c r="AB24" s="39">
        <v>3082.25</v>
      </c>
      <c r="AC24" s="39">
        <v>7956.16</v>
      </c>
      <c r="AD24" s="39">
        <v>32167.119999999999</v>
      </c>
      <c r="AE24" s="39">
        <v>9942.52</v>
      </c>
      <c r="AF24" s="39">
        <v>0</v>
      </c>
      <c r="AG24" s="39">
        <v>16141.96</v>
      </c>
      <c r="AH24" s="39">
        <v>10075.879999999999</v>
      </c>
      <c r="AI24" s="49">
        <f t="shared" si="1"/>
        <v>1121436.4799999997</v>
      </c>
      <c r="AJ24" s="11"/>
    </row>
    <row r="25" spans="1:37" ht="15.75">
      <c r="A25" s="24"/>
      <c r="B25" s="48" t="s">
        <v>61</v>
      </c>
      <c r="C25" s="39">
        <f>C24*0.20116414</f>
        <v>17529.296309777801</v>
      </c>
      <c r="D25" s="39">
        <f t="shared" ref="D25:AH25" si="7">D24*0.20116414</f>
        <v>18461.891251176399</v>
      </c>
      <c r="E25" s="39">
        <f t="shared" si="7"/>
        <v>9101.8606085915999</v>
      </c>
      <c r="F25" s="39">
        <f t="shared" si="7"/>
        <v>2406.1806044991999</v>
      </c>
      <c r="G25" s="39">
        <f t="shared" si="7"/>
        <v>12014.950706193998</v>
      </c>
      <c r="H25" s="39">
        <f t="shared" si="7"/>
        <v>18342.958988325598</v>
      </c>
      <c r="I25" s="39">
        <f t="shared" si="7"/>
        <v>20876.774216372</v>
      </c>
      <c r="J25" s="39">
        <f t="shared" si="7"/>
        <v>10228.082069664399</v>
      </c>
      <c r="K25" s="39">
        <f t="shared" si="7"/>
        <v>13578.4607631574</v>
      </c>
      <c r="L25" s="39">
        <f t="shared" si="7"/>
        <v>9816.1743533175995</v>
      </c>
      <c r="M25" s="39">
        <f t="shared" si="7"/>
        <v>5114.0410348321993</v>
      </c>
      <c r="N25" s="39">
        <f t="shared" si="7"/>
        <v>3763.0126123852001</v>
      </c>
      <c r="O25" s="39">
        <f t="shared" si="7"/>
        <v>23890.8084794264</v>
      </c>
      <c r="P25" s="39">
        <f t="shared" si="7"/>
        <v>2933.3935942526</v>
      </c>
      <c r="Q25" s="39">
        <f t="shared" si="7"/>
        <v>3702.8202784143996</v>
      </c>
      <c r="R25" s="39">
        <f t="shared" si="7"/>
        <v>6942.2448788489992</v>
      </c>
      <c r="S25" s="39">
        <f t="shared" si="7"/>
        <v>0</v>
      </c>
      <c r="T25" s="39">
        <f t="shared" si="7"/>
        <v>965.95399073479985</v>
      </c>
      <c r="U25" s="39">
        <f t="shared" si="7"/>
        <v>2842.0208185818001</v>
      </c>
      <c r="V25" s="39">
        <f t="shared" si="7"/>
        <v>3275.6844366695996</v>
      </c>
      <c r="W25" s="39">
        <f t="shared" si="7"/>
        <v>1778.8904667371999</v>
      </c>
      <c r="X25" s="39">
        <f t="shared" si="7"/>
        <v>7148.1987370224006</v>
      </c>
      <c r="Y25" s="39">
        <f t="shared" si="7"/>
        <v>4800.0338704991991</v>
      </c>
      <c r="Z25" s="39">
        <f t="shared" si="7"/>
        <v>6623.8865341677993</v>
      </c>
      <c r="AA25" s="39">
        <f t="shared" si="7"/>
        <v>3489.6144529939997</v>
      </c>
      <c r="AB25" s="39">
        <f t="shared" si="7"/>
        <v>620.03817051499993</v>
      </c>
      <c r="AC25" s="39">
        <f t="shared" si="7"/>
        <v>1600.4940841023999</v>
      </c>
      <c r="AD25" s="39">
        <f t="shared" si="7"/>
        <v>6470.8710310767992</v>
      </c>
      <c r="AE25" s="39">
        <f t="shared" si="7"/>
        <v>2000.0784852327999</v>
      </c>
      <c r="AF25" s="39">
        <f t="shared" si="7"/>
        <v>0</v>
      </c>
      <c r="AG25" s="39">
        <f t="shared" si="7"/>
        <v>3247.1835013143996</v>
      </c>
      <c r="AH25" s="39">
        <f t="shared" si="7"/>
        <v>2026.9057349431998</v>
      </c>
      <c r="AI25" s="49">
        <f t="shared" si="1"/>
        <v>225592.80506382717</v>
      </c>
      <c r="AJ25" s="11"/>
    </row>
    <row r="26" spans="1:37" ht="15.75">
      <c r="A26" s="24"/>
      <c r="B26" s="48" t="s">
        <v>62</v>
      </c>
      <c r="C26" s="39">
        <v>11239.91</v>
      </c>
      <c r="D26" s="39">
        <v>11837.89</v>
      </c>
      <c r="E26" s="39">
        <v>5836.18</v>
      </c>
      <c r="F26" s="39">
        <v>1542.86</v>
      </c>
      <c r="G26" s="39">
        <v>7704.07</v>
      </c>
      <c r="H26" s="39">
        <v>11761.63</v>
      </c>
      <c r="I26" s="39">
        <v>13386.33</v>
      </c>
      <c r="J26" s="39">
        <v>6558.32</v>
      </c>
      <c r="K26" s="39">
        <v>8706.6</v>
      </c>
      <c r="L26" s="39">
        <v>6294.2</v>
      </c>
      <c r="M26" s="39">
        <v>3279.16</v>
      </c>
      <c r="N26" s="39">
        <v>2412.87</v>
      </c>
      <c r="O26" s="39">
        <v>15318.95</v>
      </c>
      <c r="P26" s="39">
        <v>1880.91</v>
      </c>
      <c r="Q26" s="39">
        <v>2374.27</v>
      </c>
      <c r="R26" s="39">
        <v>4451.42</v>
      </c>
      <c r="S26" s="39">
        <v>0</v>
      </c>
      <c r="T26" s="39">
        <v>619.38</v>
      </c>
      <c r="U26" s="39">
        <v>1822.32</v>
      </c>
      <c r="V26" s="39">
        <v>2100.39</v>
      </c>
      <c r="W26" s="39">
        <v>1140.6400000000001</v>
      </c>
      <c r="X26" s="39">
        <v>4583.47</v>
      </c>
      <c r="Y26" s="39">
        <v>3077.81</v>
      </c>
      <c r="Z26" s="39">
        <v>4247.28</v>
      </c>
      <c r="AA26" s="39">
        <v>2237.5700000000002</v>
      </c>
      <c r="AB26" s="39">
        <v>397.57</v>
      </c>
      <c r="AC26" s="39">
        <v>1026.25</v>
      </c>
      <c r="AD26" s="39">
        <v>4149.17</v>
      </c>
      <c r="AE26" s="39">
        <v>1282.46</v>
      </c>
      <c r="AF26" s="39">
        <v>0</v>
      </c>
      <c r="AG26" s="39">
        <v>2082.12</v>
      </c>
      <c r="AH26" s="39">
        <v>1299.6600000000001</v>
      </c>
      <c r="AI26" s="49">
        <f t="shared" si="1"/>
        <v>144651.66000000003</v>
      </c>
      <c r="AJ26" s="11"/>
    </row>
    <row r="27" spans="1:37" ht="15.75">
      <c r="A27" s="24"/>
      <c r="B27" s="48" t="s">
        <v>63</v>
      </c>
      <c r="C27" s="39">
        <v>743.29</v>
      </c>
      <c r="D27" s="39">
        <v>782.84</v>
      </c>
      <c r="E27" s="39">
        <v>385.95</v>
      </c>
      <c r="F27" s="39">
        <v>102.03</v>
      </c>
      <c r="G27" s="39">
        <v>509.47</v>
      </c>
      <c r="H27" s="39">
        <v>777.8</v>
      </c>
      <c r="I27" s="39">
        <v>885.24</v>
      </c>
      <c r="J27" s="39">
        <v>433.7</v>
      </c>
      <c r="K27" s="39">
        <v>575.77</v>
      </c>
      <c r="L27" s="39">
        <v>416.23</v>
      </c>
      <c r="M27" s="39">
        <v>216.85</v>
      </c>
      <c r="N27" s="39">
        <v>159.56</v>
      </c>
      <c r="O27" s="39">
        <v>1013.04</v>
      </c>
      <c r="P27" s="39">
        <v>124.38</v>
      </c>
      <c r="Q27" s="39">
        <v>157.01</v>
      </c>
      <c r="R27" s="39">
        <v>294.37</v>
      </c>
      <c r="S27" s="39">
        <v>0</v>
      </c>
      <c r="T27" s="39">
        <v>40.96</v>
      </c>
      <c r="U27" s="39">
        <v>120.51</v>
      </c>
      <c r="V27" s="39">
        <v>138.9</v>
      </c>
      <c r="W27" s="39">
        <v>75.430000000000007</v>
      </c>
      <c r="X27" s="39">
        <v>303.14</v>
      </c>
      <c r="Y27" s="39">
        <v>203.54</v>
      </c>
      <c r="Z27" s="39">
        <v>280.87</v>
      </c>
      <c r="AA27" s="39">
        <v>147.97</v>
      </c>
      <c r="AB27" s="39">
        <v>26.29</v>
      </c>
      <c r="AC27" s="39">
        <v>67.87</v>
      </c>
      <c r="AD27" s="39">
        <v>274.38</v>
      </c>
      <c r="AE27" s="39">
        <v>84.81</v>
      </c>
      <c r="AF27" s="39">
        <v>0</v>
      </c>
      <c r="AG27" s="39">
        <v>137.69</v>
      </c>
      <c r="AH27" s="39">
        <v>85.91</v>
      </c>
      <c r="AI27" s="49">
        <f t="shared" si="1"/>
        <v>9565.8000000000029</v>
      </c>
      <c r="AJ27" s="11"/>
    </row>
    <row r="28" spans="1:37" ht="15.75">
      <c r="A28" s="24"/>
      <c r="B28" s="48" t="s">
        <v>64</v>
      </c>
      <c r="C28" s="39">
        <v>71.25</v>
      </c>
      <c r="D28" s="39">
        <v>75.040000000000006</v>
      </c>
      <c r="E28" s="39">
        <v>37</v>
      </c>
      <c r="F28" s="39">
        <v>9.7799999999999994</v>
      </c>
      <c r="G28" s="39">
        <v>48.84</v>
      </c>
      <c r="H28" s="39">
        <v>74.56</v>
      </c>
      <c r="I28" s="39">
        <v>84.86</v>
      </c>
      <c r="J28" s="39">
        <v>41.58</v>
      </c>
      <c r="K28" s="39">
        <v>55.19</v>
      </c>
      <c r="L28" s="39">
        <v>39.9</v>
      </c>
      <c r="M28" s="39">
        <v>20.79</v>
      </c>
      <c r="N28" s="39">
        <v>15.3</v>
      </c>
      <c r="O28" s="39">
        <v>97.11</v>
      </c>
      <c r="P28" s="39">
        <v>11.92</v>
      </c>
      <c r="Q28" s="39">
        <v>15.05</v>
      </c>
      <c r="R28" s="39">
        <v>28.22</v>
      </c>
      <c r="S28" s="39">
        <v>0</v>
      </c>
      <c r="T28" s="39">
        <v>3.93</v>
      </c>
      <c r="U28" s="39">
        <v>11.55</v>
      </c>
      <c r="V28" s="39">
        <v>13.32</v>
      </c>
      <c r="W28" s="39">
        <v>7.23</v>
      </c>
      <c r="X28" s="39">
        <v>29.06</v>
      </c>
      <c r="Y28" s="39">
        <v>19.510000000000002</v>
      </c>
      <c r="Z28" s="39">
        <v>26.93</v>
      </c>
      <c r="AA28" s="39">
        <v>14.18</v>
      </c>
      <c r="AB28" s="39">
        <v>2.52</v>
      </c>
      <c r="AC28" s="39">
        <v>6.51</v>
      </c>
      <c r="AD28" s="39">
        <v>26.3</v>
      </c>
      <c r="AE28" s="39">
        <v>8.1300000000000008</v>
      </c>
      <c r="AF28" s="39">
        <v>0</v>
      </c>
      <c r="AG28" s="39">
        <v>13.2</v>
      </c>
      <c r="AH28" s="39">
        <v>8.24</v>
      </c>
      <c r="AI28" s="49">
        <f t="shared" si="1"/>
        <v>916.99999999999966</v>
      </c>
      <c r="AJ28" s="11"/>
    </row>
    <row r="29" spans="1:37" ht="15.75">
      <c r="A29" s="24"/>
      <c r="B29" s="48" t="s">
        <v>65</v>
      </c>
      <c r="C29" s="39">
        <v>7929.1</v>
      </c>
      <c r="D29" s="39">
        <v>8350.9500000000007</v>
      </c>
      <c r="E29" s="39">
        <v>4117.08</v>
      </c>
      <c r="F29" s="39">
        <v>1088.4000000000001</v>
      </c>
      <c r="G29" s="39">
        <v>5434.77</v>
      </c>
      <c r="H29" s="39">
        <v>8297.15</v>
      </c>
      <c r="I29" s="39">
        <v>9443.2800000000007</v>
      </c>
      <c r="J29" s="39">
        <v>4626.51</v>
      </c>
      <c r="K29" s="39">
        <v>6142</v>
      </c>
      <c r="L29" s="39">
        <v>4440.1899999999996</v>
      </c>
      <c r="M29" s="39">
        <v>2313.2600000000002</v>
      </c>
      <c r="N29" s="39">
        <v>1702.14</v>
      </c>
      <c r="O29" s="39">
        <v>10806.63</v>
      </c>
      <c r="P29" s="39">
        <v>1326.87</v>
      </c>
      <c r="Q29" s="39">
        <v>1674.91</v>
      </c>
      <c r="R29" s="39">
        <v>3140.22</v>
      </c>
      <c r="S29" s="39">
        <v>0</v>
      </c>
      <c r="T29" s="39">
        <v>436.93</v>
      </c>
      <c r="U29" s="39">
        <v>1285.54</v>
      </c>
      <c r="V29" s="39">
        <v>1481.7</v>
      </c>
      <c r="W29" s="39">
        <v>804.65</v>
      </c>
      <c r="X29" s="39">
        <v>3233.38</v>
      </c>
      <c r="Y29" s="39">
        <v>2171.2199999999998</v>
      </c>
      <c r="Z29" s="39">
        <v>2996.21</v>
      </c>
      <c r="AA29" s="39">
        <v>1578.47</v>
      </c>
      <c r="AB29" s="39">
        <v>280.45999999999998</v>
      </c>
      <c r="AC29" s="39">
        <v>723.96</v>
      </c>
      <c r="AD29" s="39">
        <v>2927.04</v>
      </c>
      <c r="AE29" s="39">
        <v>904.7</v>
      </c>
      <c r="AF29" s="39">
        <v>0</v>
      </c>
      <c r="AG29" s="39">
        <v>1468.81</v>
      </c>
      <c r="AH29" s="39">
        <v>916.84</v>
      </c>
      <c r="AI29" s="49">
        <f t="shared" si="1"/>
        <v>102043.37</v>
      </c>
      <c r="AJ29" s="11"/>
    </row>
    <row r="30" spans="1:37" ht="15.75">
      <c r="A30" s="24"/>
      <c r="B30" s="48" t="s">
        <v>66</v>
      </c>
      <c r="C30" s="39">
        <v>452.97</v>
      </c>
      <c r="D30" s="39">
        <v>477.07</v>
      </c>
      <c r="E30" s="39">
        <v>235.2</v>
      </c>
      <c r="F30" s="39">
        <v>62.18</v>
      </c>
      <c r="G30" s="39">
        <v>310.47000000000003</v>
      </c>
      <c r="H30" s="39">
        <v>473.99</v>
      </c>
      <c r="I30" s="39">
        <v>539.47</v>
      </c>
      <c r="J30" s="39">
        <v>264.3</v>
      </c>
      <c r="K30" s="39">
        <v>350.88</v>
      </c>
      <c r="L30" s="39">
        <v>253.66</v>
      </c>
      <c r="M30" s="39">
        <v>132.15</v>
      </c>
      <c r="N30" s="39">
        <v>97.24</v>
      </c>
      <c r="O30" s="39">
        <v>617.35</v>
      </c>
      <c r="P30" s="39">
        <v>75.8</v>
      </c>
      <c r="Q30" s="39">
        <v>95.68</v>
      </c>
      <c r="R30" s="39">
        <v>179.39</v>
      </c>
      <c r="S30" s="39">
        <v>0</v>
      </c>
      <c r="T30" s="39">
        <v>24.96</v>
      </c>
      <c r="U30" s="39">
        <v>73.44</v>
      </c>
      <c r="V30" s="39">
        <v>84.65</v>
      </c>
      <c r="W30" s="39">
        <v>45.97</v>
      </c>
      <c r="X30" s="39">
        <v>184.71</v>
      </c>
      <c r="Y30" s="39">
        <v>124.04</v>
      </c>
      <c r="Z30" s="39">
        <v>171.17</v>
      </c>
      <c r="AA30" s="39">
        <v>90.17</v>
      </c>
      <c r="AB30" s="39">
        <v>16.02</v>
      </c>
      <c r="AC30" s="39">
        <v>41.36</v>
      </c>
      <c r="AD30" s="39">
        <v>167.2</v>
      </c>
      <c r="AE30" s="39">
        <v>51.68</v>
      </c>
      <c r="AF30" s="39">
        <v>0</v>
      </c>
      <c r="AG30" s="39">
        <v>83.91</v>
      </c>
      <c r="AH30" s="39">
        <v>52.38</v>
      </c>
      <c r="AI30" s="49">
        <f t="shared" si="1"/>
        <v>5829.4600000000009</v>
      </c>
      <c r="AJ30" s="11"/>
    </row>
    <row r="31" spans="1:37" ht="15.75">
      <c r="A31" s="24" t="s">
        <v>67</v>
      </c>
      <c r="B31" s="50" t="s">
        <v>68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9"/>
      <c r="AJ31" s="11"/>
    </row>
    <row r="32" spans="1:37" ht="15.75">
      <c r="A32" s="27"/>
      <c r="B32" s="51" t="s">
        <v>69</v>
      </c>
      <c r="C32" s="39"/>
      <c r="D32" s="39"/>
      <c r="E32" s="39"/>
      <c r="F32" s="39"/>
      <c r="G32" s="39"/>
      <c r="H32" s="39">
        <v>1039.56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9">
        <f t="shared" ref="AI32:AI55" si="8">C32+D32+E32+F32+G32+H32+I32+J32+K32+L32+M32+N32+O32+P32+Q32+R32+S32+T32+U32+V32+W32+X32+Y32+Z32+AA32+AB32+AC32+AD32+AE32+AF32+AG32+AH32</f>
        <v>1039.56</v>
      </c>
      <c r="AJ32" s="11"/>
    </row>
    <row r="33" spans="1:37" ht="15.75">
      <c r="A33" s="52" t="s">
        <v>70</v>
      </c>
      <c r="B33" s="43" t="s">
        <v>71</v>
      </c>
      <c r="C33" s="39">
        <v>7366.39</v>
      </c>
      <c r="D33" s="39">
        <v>7758.3</v>
      </c>
      <c r="E33" s="39">
        <v>3824.9</v>
      </c>
      <c r="F33" s="39">
        <v>1011.16</v>
      </c>
      <c r="G33" s="39">
        <v>5049.08</v>
      </c>
      <c r="H33" s="39">
        <v>7708.32</v>
      </c>
      <c r="I33" s="39">
        <v>8773.11</v>
      </c>
      <c r="J33" s="39">
        <v>4298.18</v>
      </c>
      <c r="K33" s="39">
        <v>5706.12</v>
      </c>
      <c r="L33" s="39">
        <v>6130.85</v>
      </c>
      <c r="M33" s="39">
        <v>2149.09</v>
      </c>
      <c r="N33" s="39">
        <v>1581.34</v>
      </c>
      <c r="O33" s="39">
        <v>10039.709999999999</v>
      </c>
      <c r="P33" s="39">
        <v>1232.71</v>
      </c>
      <c r="Q33" s="39">
        <v>1556.05</v>
      </c>
      <c r="R33" s="39">
        <v>2917.36</v>
      </c>
      <c r="S33" s="39"/>
      <c r="T33" s="39">
        <v>405.93</v>
      </c>
      <c r="U33" s="39">
        <v>1194.31</v>
      </c>
      <c r="V33" s="39">
        <v>1376.55</v>
      </c>
      <c r="W33" s="39">
        <v>747.55</v>
      </c>
      <c r="X33" s="39">
        <v>3003.91</v>
      </c>
      <c r="Y33" s="39">
        <v>2017.13</v>
      </c>
      <c r="Z33" s="39">
        <v>2783.58</v>
      </c>
      <c r="AA33" s="39">
        <v>1466.45</v>
      </c>
      <c r="AB33" s="39">
        <v>260.56</v>
      </c>
      <c r="AC33" s="39">
        <v>672.58</v>
      </c>
      <c r="AD33" s="39">
        <v>2719.27</v>
      </c>
      <c r="AE33" s="39">
        <v>840.5</v>
      </c>
      <c r="AF33" s="39"/>
      <c r="AG33" s="39">
        <v>1364.57</v>
      </c>
      <c r="AH33" s="39">
        <v>851.78</v>
      </c>
      <c r="AI33" s="40">
        <f t="shared" si="8"/>
        <v>96807.340000000011</v>
      </c>
      <c r="AJ33" s="11"/>
    </row>
    <row r="34" spans="1:37" ht="57.75" customHeight="1">
      <c r="A34" s="53" t="s">
        <v>72</v>
      </c>
      <c r="B34" s="32" t="s">
        <v>73</v>
      </c>
      <c r="C34" s="33">
        <f t="shared" ref="C34:AH34" si="9">C35+C39+C46</f>
        <v>167440.36644766765</v>
      </c>
      <c r="D34" s="33">
        <f t="shared" si="9"/>
        <v>185745.9089234774</v>
      </c>
      <c r="E34" s="33">
        <f t="shared" si="9"/>
        <v>103945.4764563471</v>
      </c>
      <c r="F34" s="33">
        <f t="shared" si="9"/>
        <v>38451.770351397099</v>
      </c>
      <c r="G34" s="33">
        <f t="shared" si="9"/>
        <v>164201.82757932367</v>
      </c>
      <c r="H34" s="33">
        <f t="shared" si="9"/>
        <v>233270.27017267235</v>
      </c>
      <c r="I34" s="33">
        <f t="shared" si="9"/>
        <v>246074.73975092731</v>
      </c>
      <c r="J34" s="33">
        <f t="shared" si="9"/>
        <v>112674.26491404891</v>
      </c>
      <c r="K34" s="33">
        <f t="shared" si="9"/>
        <v>150370.43761327141</v>
      </c>
      <c r="L34" s="33">
        <f t="shared" si="9"/>
        <v>157830.71594169113</v>
      </c>
      <c r="M34" s="33">
        <f t="shared" si="9"/>
        <v>73280.804471699099</v>
      </c>
      <c r="N34" s="33">
        <f t="shared" si="9"/>
        <v>35490.961506813546</v>
      </c>
      <c r="O34" s="33">
        <f t="shared" si="9"/>
        <v>227307.92158626995</v>
      </c>
      <c r="P34" s="33">
        <f t="shared" si="9"/>
        <v>71727.994945356157</v>
      </c>
      <c r="Q34" s="33">
        <f t="shared" si="9"/>
        <v>66471.73666069741</v>
      </c>
      <c r="R34" s="33">
        <f t="shared" si="9"/>
        <v>103587.23398458655</v>
      </c>
      <c r="S34" s="33">
        <f t="shared" si="9"/>
        <v>3264.5</v>
      </c>
      <c r="T34" s="33">
        <f t="shared" si="9"/>
        <v>31637.337039442449</v>
      </c>
      <c r="U34" s="33">
        <f t="shared" si="9"/>
        <v>50331.607395689847</v>
      </c>
      <c r="V34" s="33">
        <f t="shared" si="9"/>
        <v>55338.018499323152</v>
      </c>
      <c r="W34" s="33">
        <f t="shared" si="9"/>
        <v>12414.425960311</v>
      </c>
      <c r="X34" s="33">
        <f t="shared" si="9"/>
        <v>89052.578470558743</v>
      </c>
      <c r="Y34" s="33">
        <f t="shared" si="9"/>
        <v>37794.120968459749</v>
      </c>
      <c r="Z34" s="33">
        <f t="shared" si="9"/>
        <v>60267.08930066965</v>
      </c>
      <c r="AA34" s="33">
        <f t="shared" si="9"/>
        <v>37692.1913589162</v>
      </c>
      <c r="AB34" s="33">
        <f t="shared" si="9"/>
        <v>8518.5458517872012</v>
      </c>
      <c r="AC34" s="33">
        <f t="shared" si="9"/>
        <v>21458.661984457049</v>
      </c>
      <c r="AD34" s="33">
        <f t="shared" si="9"/>
        <v>68295.348986005949</v>
      </c>
      <c r="AE34" s="33">
        <f t="shared" si="9"/>
        <v>22320.036332758751</v>
      </c>
      <c r="AF34" s="33">
        <f t="shared" si="9"/>
        <v>37845</v>
      </c>
      <c r="AG34" s="33">
        <f t="shared" si="9"/>
        <v>40492.9391162553</v>
      </c>
      <c r="AH34" s="33">
        <f t="shared" si="9"/>
        <v>29276.4599279633</v>
      </c>
      <c r="AI34" s="34">
        <f t="shared" si="8"/>
        <v>2743871.2924988447</v>
      </c>
      <c r="AJ34" s="11"/>
    </row>
    <row r="35" spans="1:37" ht="19.5">
      <c r="A35" s="54" t="s">
        <v>74</v>
      </c>
      <c r="B35" s="55" t="s">
        <v>75</v>
      </c>
      <c r="C35" s="56">
        <f>C36+C37+C38</f>
        <v>21018.180399825702</v>
      </c>
      <c r="D35" s="56">
        <f t="shared" ref="D35:AH35" si="10">D36+D37+D38</f>
        <v>22136.399101734201</v>
      </c>
      <c r="E35" s="56">
        <f t="shared" si="10"/>
        <v>10913.4244919799</v>
      </c>
      <c r="F35" s="56">
        <f t="shared" si="10"/>
        <v>0</v>
      </c>
      <c r="G35" s="56">
        <f t="shared" si="10"/>
        <v>14406.3105642021</v>
      </c>
      <c r="H35" s="56">
        <f t="shared" si="10"/>
        <v>21077.386334999603</v>
      </c>
      <c r="I35" s="56">
        <f t="shared" si="10"/>
        <v>25031.907330829697</v>
      </c>
      <c r="J35" s="56">
        <f t="shared" si="10"/>
        <v>12263.7912674995</v>
      </c>
      <c r="K35" s="56">
        <f t="shared" si="10"/>
        <v>15602.628164016502</v>
      </c>
      <c r="L35" s="56">
        <f t="shared" si="10"/>
        <v>11769.9031600502</v>
      </c>
      <c r="M35" s="56">
        <f t="shared" si="10"/>
        <v>6131.8966411096008</v>
      </c>
      <c r="N35" s="56">
        <f t="shared" si="10"/>
        <v>0</v>
      </c>
      <c r="O35" s="56">
        <f t="shared" si="10"/>
        <v>28645.844482294298</v>
      </c>
      <c r="P35" s="56">
        <f t="shared" si="10"/>
        <v>0</v>
      </c>
      <c r="Q35" s="56">
        <f t="shared" si="10"/>
        <v>0</v>
      </c>
      <c r="R35" s="56">
        <f t="shared" si="10"/>
        <v>8323.9661413851991</v>
      </c>
      <c r="S35" s="56">
        <f t="shared" si="10"/>
        <v>0</v>
      </c>
      <c r="T35" s="56">
        <f t="shared" si="10"/>
        <v>0</v>
      </c>
      <c r="U35" s="56">
        <f t="shared" si="10"/>
        <v>0</v>
      </c>
      <c r="V35" s="56">
        <f t="shared" si="10"/>
        <v>3600.3366359612</v>
      </c>
      <c r="W35" s="56">
        <f t="shared" si="10"/>
        <v>0</v>
      </c>
      <c r="X35" s="56">
        <f t="shared" si="10"/>
        <v>8570.9162024696998</v>
      </c>
      <c r="Y35" s="56">
        <f t="shared" si="10"/>
        <v>479.61476764270003</v>
      </c>
      <c r="Z35" s="56">
        <f t="shared" si="10"/>
        <v>661.85219608980015</v>
      </c>
      <c r="AA35" s="56">
        <f t="shared" si="10"/>
        <v>348.69766240539997</v>
      </c>
      <c r="AB35" s="56">
        <f t="shared" si="10"/>
        <v>0</v>
      </c>
      <c r="AC35" s="56">
        <f t="shared" si="10"/>
        <v>0</v>
      </c>
      <c r="AD35" s="56">
        <f t="shared" si="10"/>
        <v>0</v>
      </c>
      <c r="AE35" s="56">
        <f t="shared" si="10"/>
        <v>0</v>
      </c>
      <c r="AF35" s="56">
        <f t="shared" si="10"/>
        <v>0</v>
      </c>
      <c r="AG35" s="56">
        <f t="shared" si="10"/>
        <v>0</v>
      </c>
      <c r="AH35" s="56">
        <f t="shared" si="10"/>
        <v>0</v>
      </c>
      <c r="AI35" s="57">
        <f t="shared" si="8"/>
        <v>210983.05554449529</v>
      </c>
      <c r="AJ35" s="11"/>
    </row>
    <row r="36" spans="1:37" ht="15.75">
      <c r="A36" s="54"/>
      <c r="B36" s="48" t="s">
        <v>76</v>
      </c>
      <c r="C36" s="39">
        <v>17349.810000000001</v>
      </c>
      <c r="D36" s="39">
        <v>18272.86</v>
      </c>
      <c r="E36" s="39">
        <v>9008.67</v>
      </c>
      <c r="F36" s="39">
        <v>0</v>
      </c>
      <c r="G36" s="39">
        <v>11891.93</v>
      </c>
      <c r="H36" s="39">
        <v>17398.68</v>
      </c>
      <c r="I36" s="39">
        <v>20663.009999999998</v>
      </c>
      <c r="J36" s="39">
        <v>10123.35</v>
      </c>
      <c r="K36" s="39">
        <v>12879.45</v>
      </c>
      <c r="L36" s="39">
        <v>9715.66</v>
      </c>
      <c r="M36" s="39">
        <v>5061.68</v>
      </c>
      <c r="N36" s="39">
        <v>0</v>
      </c>
      <c r="O36" s="39">
        <v>23646.19</v>
      </c>
      <c r="P36" s="39">
        <v>0</v>
      </c>
      <c r="Q36" s="39">
        <v>0</v>
      </c>
      <c r="R36" s="39">
        <v>6871.16</v>
      </c>
      <c r="S36" s="39">
        <v>0</v>
      </c>
      <c r="T36" s="39">
        <v>0</v>
      </c>
      <c r="U36" s="39">
        <v>0</v>
      </c>
      <c r="V36" s="39">
        <v>2971.96</v>
      </c>
      <c r="W36" s="39">
        <v>0</v>
      </c>
      <c r="X36" s="39">
        <v>7075.01</v>
      </c>
      <c r="Y36" s="39">
        <v>395.91</v>
      </c>
      <c r="Z36" s="39">
        <v>546.34</v>
      </c>
      <c r="AA36" s="39">
        <v>287.82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49">
        <f t="shared" si="8"/>
        <v>174159.49000000002</v>
      </c>
      <c r="AJ36" s="11"/>
    </row>
    <row r="37" spans="1:37" ht="15.75">
      <c r="A37" s="54"/>
      <c r="B37" s="48" t="s">
        <v>77</v>
      </c>
      <c r="C37" s="39">
        <f>C36*0.20147197</f>
        <v>3495.5003998257002</v>
      </c>
      <c r="D37" s="39">
        <f t="shared" ref="D37:AA37" si="11">D36*0.20147197</f>
        <v>3681.4691017342002</v>
      </c>
      <c r="E37" s="39">
        <f t="shared" si="11"/>
        <v>1814.9944919799</v>
      </c>
      <c r="F37" s="39">
        <f t="shared" si="11"/>
        <v>0</v>
      </c>
      <c r="G37" s="39">
        <f t="shared" si="11"/>
        <v>2395.8905642021</v>
      </c>
      <c r="H37" s="39">
        <f t="shared" si="11"/>
        <v>3505.3463349996</v>
      </c>
      <c r="I37" s="39">
        <f t="shared" si="11"/>
        <v>4163.0173308296999</v>
      </c>
      <c r="J37" s="39">
        <f t="shared" si="11"/>
        <v>2039.5712674995</v>
      </c>
      <c r="K37" s="39">
        <f t="shared" si="11"/>
        <v>2594.8481640165</v>
      </c>
      <c r="L37" s="39">
        <f t="shared" si="11"/>
        <v>1957.4331600502001</v>
      </c>
      <c r="M37" s="39">
        <f t="shared" si="11"/>
        <v>1019.7866411096001</v>
      </c>
      <c r="N37" s="39">
        <f t="shared" si="11"/>
        <v>0</v>
      </c>
      <c r="O37" s="39">
        <f t="shared" si="11"/>
        <v>4764.0444822943</v>
      </c>
      <c r="P37" s="39">
        <f t="shared" si="11"/>
        <v>0</v>
      </c>
      <c r="Q37" s="39">
        <f t="shared" si="11"/>
        <v>0</v>
      </c>
      <c r="R37" s="39">
        <f t="shared" si="11"/>
        <v>1384.3461413851999</v>
      </c>
      <c r="S37" s="39">
        <f t="shared" si="11"/>
        <v>0</v>
      </c>
      <c r="T37" s="39">
        <f t="shared" si="11"/>
        <v>0</v>
      </c>
      <c r="U37" s="39">
        <f t="shared" si="11"/>
        <v>0</v>
      </c>
      <c r="V37" s="39">
        <f t="shared" si="11"/>
        <v>598.7666359612</v>
      </c>
      <c r="W37" s="39">
        <f t="shared" si="11"/>
        <v>0</v>
      </c>
      <c r="X37" s="39">
        <f t="shared" si="11"/>
        <v>1425.4162024697</v>
      </c>
      <c r="Y37" s="39">
        <f t="shared" si="11"/>
        <v>79.764767642700008</v>
      </c>
      <c r="Z37" s="39">
        <f t="shared" si="11"/>
        <v>110.0721960898</v>
      </c>
      <c r="AA37" s="39">
        <f t="shared" si="11"/>
        <v>57.987662405400002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49">
        <f t="shared" si="8"/>
        <v>35088.255544495303</v>
      </c>
      <c r="AJ37" s="11"/>
    </row>
    <row r="38" spans="1:37" ht="15.75">
      <c r="A38" s="54"/>
      <c r="B38" s="48" t="s">
        <v>78</v>
      </c>
      <c r="C38" s="39">
        <v>172.87</v>
      </c>
      <c r="D38" s="39">
        <v>182.07</v>
      </c>
      <c r="E38" s="39">
        <v>89.76</v>
      </c>
      <c r="F38" s="39">
        <v>0</v>
      </c>
      <c r="G38" s="39">
        <v>118.49</v>
      </c>
      <c r="H38" s="39">
        <v>173.36</v>
      </c>
      <c r="I38" s="39">
        <v>205.88</v>
      </c>
      <c r="J38" s="39">
        <v>100.87</v>
      </c>
      <c r="K38" s="39">
        <v>128.33000000000001</v>
      </c>
      <c r="L38" s="39">
        <v>96.81</v>
      </c>
      <c r="M38" s="39">
        <v>50.43</v>
      </c>
      <c r="N38" s="39">
        <v>0</v>
      </c>
      <c r="O38" s="39">
        <v>235.61</v>
      </c>
      <c r="P38" s="39">
        <v>0</v>
      </c>
      <c r="Q38" s="39">
        <v>0</v>
      </c>
      <c r="R38" s="39">
        <v>68.459999999999994</v>
      </c>
      <c r="S38" s="39">
        <v>0</v>
      </c>
      <c r="T38" s="39">
        <v>0</v>
      </c>
      <c r="U38" s="39">
        <v>0</v>
      </c>
      <c r="V38" s="39">
        <v>29.61</v>
      </c>
      <c r="W38" s="39">
        <v>0</v>
      </c>
      <c r="X38" s="39">
        <v>70.489999999999995</v>
      </c>
      <c r="Y38" s="39">
        <v>3.94</v>
      </c>
      <c r="Z38" s="39">
        <v>5.44</v>
      </c>
      <c r="AA38" s="39">
        <v>2.89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49">
        <f t="shared" si="8"/>
        <v>1735.3100000000002</v>
      </c>
      <c r="AJ38" s="11"/>
    </row>
    <row r="39" spans="1:37" ht="39.75" customHeight="1">
      <c r="A39" s="58" t="s">
        <v>79</v>
      </c>
      <c r="B39" s="36" t="s">
        <v>80</v>
      </c>
      <c r="C39" s="33">
        <f>C40+C41+C42+C43+C44</f>
        <v>78159.688799194744</v>
      </c>
      <c r="D39" s="33">
        <f t="shared" ref="D39:AH39" si="12">D40+D41+D42+D43+D44</f>
        <v>80679.425729849609</v>
      </c>
      <c r="E39" s="33">
        <f t="shared" si="12"/>
        <v>41750.262841939999</v>
      </c>
      <c r="F39" s="33">
        <f t="shared" si="12"/>
        <v>16388.492453762701</v>
      </c>
      <c r="G39" s="33">
        <f t="shared" si="12"/>
        <v>51832.588291661552</v>
      </c>
      <c r="H39" s="33">
        <f t="shared" si="12"/>
        <v>78412.116345197559</v>
      </c>
      <c r="I39" s="33">
        <f t="shared" si="12"/>
        <v>115035.49472210722</v>
      </c>
      <c r="J39" s="33">
        <f t="shared" si="12"/>
        <v>58061.195291939002</v>
      </c>
      <c r="K39" s="33">
        <f t="shared" si="12"/>
        <v>69684.517399394099</v>
      </c>
      <c r="L39" s="33">
        <f t="shared" si="12"/>
        <v>51209.479707337749</v>
      </c>
      <c r="M39" s="33">
        <f t="shared" si="12"/>
        <v>37652.817645969502</v>
      </c>
      <c r="N39" s="33">
        <f t="shared" si="12"/>
        <v>22601.416234408749</v>
      </c>
      <c r="O39" s="33">
        <f t="shared" si="12"/>
        <v>102499.71443652925</v>
      </c>
      <c r="P39" s="33">
        <f t="shared" si="12"/>
        <v>21013.182696120952</v>
      </c>
      <c r="Q39" s="33">
        <f t="shared" si="12"/>
        <v>23777.206992163803</v>
      </c>
      <c r="R39" s="33">
        <f t="shared" si="12"/>
        <v>36077.327711109348</v>
      </c>
      <c r="S39" s="33">
        <f t="shared" si="12"/>
        <v>0</v>
      </c>
      <c r="T39" s="33">
        <f t="shared" si="12"/>
        <v>8060.9059999296496</v>
      </c>
      <c r="U39" s="33">
        <f t="shared" si="12"/>
        <v>14545.42202679145</v>
      </c>
      <c r="V39" s="33">
        <f t="shared" si="12"/>
        <v>19525.873957629949</v>
      </c>
      <c r="W39" s="33">
        <f t="shared" si="12"/>
        <v>7200.4129884469994</v>
      </c>
      <c r="X39" s="33">
        <f t="shared" si="12"/>
        <v>32262.094495843448</v>
      </c>
      <c r="Y39" s="33">
        <f t="shared" si="12"/>
        <v>20340.463642135452</v>
      </c>
      <c r="Z39" s="33">
        <f t="shared" si="12"/>
        <v>26892.310438027849</v>
      </c>
      <c r="AA39" s="33">
        <f t="shared" si="12"/>
        <v>15633.0707536396</v>
      </c>
      <c r="AB39" s="33">
        <f t="shared" si="12"/>
        <v>5324.7000115256005</v>
      </c>
      <c r="AC39" s="33">
        <f t="shared" si="12"/>
        <v>13584.424919035449</v>
      </c>
      <c r="AD39" s="33">
        <f t="shared" si="12"/>
        <v>31080.261426615551</v>
      </c>
      <c r="AE39" s="33">
        <f t="shared" si="12"/>
        <v>14930.209238246751</v>
      </c>
      <c r="AF39" s="33">
        <f t="shared" si="12"/>
        <v>0</v>
      </c>
      <c r="AG39" s="33">
        <f t="shared" si="12"/>
        <v>19704.285943302501</v>
      </c>
      <c r="AH39" s="33">
        <f t="shared" si="12"/>
        <v>13852.9594112169</v>
      </c>
      <c r="AI39" s="34">
        <f t="shared" si="8"/>
        <v>1127772.322551073</v>
      </c>
      <c r="AJ39" s="11"/>
    </row>
    <row r="40" spans="1:37" ht="15.75">
      <c r="A40" s="54"/>
      <c r="B40" s="48" t="s">
        <v>81</v>
      </c>
      <c r="C40" s="39">
        <v>40651.949999999997</v>
      </c>
      <c r="D40" s="39">
        <v>42814.720000000001</v>
      </c>
      <c r="E40" s="39">
        <v>21108</v>
      </c>
      <c r="F40" s="39">
        <v>5580.14</v>
      </c>
      <c r="G40" s="39">
        <v>27863.71</v>
      </c>
      <c r="H40" s="39">
        <v>42538.91</v>
      </c>
      <c r="I40" s="39">
        <v>48415.040000000001</v>
      </c>
      <c r="J40" s="39">
        <v>23719.8</v>
      </c>
      <c r="K40" s="39">
        <v>31489.62</v>
      </c>
      <c r="L40" s="39">
        <v>22764.55</v>
      </c>
      <c r="M40" s="39">
        <v>11859.9</v>
      </c>
      <c r="N40" s="39">
        <v>8726.75</v>
      </c>
      <c r="O40" s="39">
        <v>55404.85</v>
      </c>
      <c r="P40" s="39">
        <v>6802.79</v>
      </c>
      <c r="Q40" s="39">
        <v>8587.16</v>
      </c>
      <c r="R40" s="39">
        <v>16099.67</v>
      </c>
      <c r="S40" s="39">
        <v>0</v>
      </c>
      <c r="T40" s="39">
        <v>2240.13</v>
      </c>
      <c r="U40" s="39">
        <v>6590.89</v>
      </c>
      <c r="V40" s="39">
        <v>7596.59</v>
      </c>
      <c r="W40" s="39">
        <v>4125.3999999999996</v>
      </c>
      <c r="X40" s="39">
        <v>16577.29</v>
      </c>
      <c r="Y40" s="39">
        <v>11131.69</v>
      </c>
      <c r="Z40" s="39">
        <v>15361.37</v>
      </c>
      <c r="AA40" s="39">
        <v>8092.72</v>
      </c>
      <c r="AB40" s="39">
        <v>1437.92</v>
      </c>
      <c r="AC40" s="39">
        <v>3711.69</v>
      </c>
      <c r="AD40" s="39">
        <v>15006.51</v>
      </c>
      <c r="AE40" s="39">
        <v>4638.3500000000004</v>
      </c>
      <c r="AF40" s="39">
        <v>0</v>
      </c>
      <c r="AG40" s="39">
        <v>7530.5</v>
      </c>
      <c r="AH40" s="39">
        <v>4700.58</v>
      </c>
      <c r="AI40" s="49">
        <f t="shared" si="8"/>
        <v>523169.18999999994</v>
      </c>
      <c r="AJ40" s="41"/>
    </row>
    <row r="41" spans="1:37" ht="15.75">
      <c r="A41" s="54"/>
      <c r="B41" s="48" t="s">
        <v>77</v>
      </c>
      <c r="C41" s="39">
        <f>C40*0.201513305</f>
        <v>8191.9087991947499</v>
      </c>
      <c r="D41" s="39">
        <f t="shared" ref="D41:AH41" si="13">D40*0.201513305</f>
        <v>8627.7357298496008</v>
      </c>
      <c r="E41" s="39">
        <f t="shared" si="13"/>
        <v>4253.5428419400005</v>
      </c>
      <c r="F41" s="39">
        <f t="shared" si="13"/>
        <v>1124.4724537627001</v>
      </c>
      <c r="G41" s="39">
        <f t="shared" si="13"/>
        <v>5614.9082916615498</v>
      </c>
      <c r="H41" s="39">
        <f t="shared" si="13"/>
        <v>8572.1563451975508</v>
      </c>
      <c r="I41" s="39">
        <f t="shared" si="13"/>
        <v>9756.2747221072004</v>
      </c>
      <c r="J41" s="39">
        <f t="shared" si="13"/>
        <v>4779.8552919390004</v>
      </c>
      <c r="K41" s="39">
        <f t="shared" si="13"/>
        <v>6345.5773993941002</v>
      </c>
      <c r="L41" s="39">
        <f t="shared" si="13"/>
        <v>4587.3597073377496</v>
      </c>
      <c r="M41" s="39">
        <f t="shared" si="13"/>
        <v>2389.9276459695002</v>
      </c>
      <c r="N41" s="39">
        <f t="shared" si="13"/>
        <v>1758.55623440875</v>
      </c>
      <c r="O41" s="39">
        <f t="shared" si="13"/>
        <v>11164.81443652925</v>
      </c>
      <c r="P41" s="39">
        <f t="shared" si="13"/>
        <v>1370.85269612095</v>
      </c>
      <c r="Q41" s="39">
        <f t="shared" si="13"/>
        <v>1730.4269921637999</v>
      </c>
      <c r="R41" s="39">
        <f t="shared" si="13"/>
        <v>3244.2977111093501</v>
      </c>
      <c r="S41" s="39">
        <f t="shared" si="13"/>
        <v>0</v>
      </c>
      <c r="T41" s="39">
        <f t="shared" si="13"/>
        <v>451.41599992965001</v>
      </c>
      <c r="U41" s="39">
        <f t="shared" si="13"/>
        <v>1328.15202679145</v>
      </c>
      <c r="V41" s="39">
        <f t="shared" si="13"/>
        <v>1530.81395762995</v>
      </c>
      <c r="W41" s="39">
        <f t="shared" si="13"/>
        <v>831.32298844699994</v>
      </c>
      <c r="X41" s="39">
        <f t="shared" si="13"/>
        <v>3340.54449584345</v>
      </c>
      <c r="Y41" s="39">
        <f t="shared" si="13"/>
        <v>2243.1836421354501</v>
      </c>
      <c r="Z41" s="39">
        <f t="shared" si="13"/>
        <v>3095.5204380278501</v>
      </c>
      <c r="AA41" s="39">
        <f t="shared" si="13"/>
        <v>1630.7907536396001</v>
      </c>
      <c r="AB41" s="39">
        <f t="shared" si="13"/>
        <v>289.76001152560002</v>
      </c>
      <c r="AC41" s="39">
        <f t="shared" si="13"/>
        <v>747.95491903545008</v>
      </c>
      <c r="AD41" s="39">
        <f t="shared" si="13"/>
        <v>3024.0114266155501</v>
      </c>
      <c r="AE41" s="39">
        <f t="shared" si="13"/>
        <v>934.68923824675005</v>
      </c>
      <c r="AF41" s="39">
        <f t="shared" si="13"/>
        <v>0</v>
      </c>
      <c r="AG41" s="39">
        <f t="shared" si="13"/>
        <v>1517.4959433025001</v>
      </c>
      <c r="AH41" s="39">
        <f t="shared" si="13"/>
        <v>947.22941121689996</v>
      </c>
      <c r="AI41" s="49">
        <f t="shared" si="8"/>
        <v>105425.55255107296</v>
      </c>
      <c r="AJ41" s="41"/>
    </row>
    <row r="42" spans="1:37" ht="31.5">
      <c r="A42" s="54"/>
      <c r="B42" s="59" t="s">
        <v>82</v>
      </c>
      <c r="C42" s="39">
        <v>678.21</v>
      </c>
      <c r="D42" s="39">
        <v>714.3</v>
      </c>
      <c r="E42" s="39">
        <v>352.15</v>
      </c>
      <c r="F42" s="39">
        <v>93.1</v>
      </c>
      <c r="G42" s="39">
        <v>464.86</v>
      </c>
      <c r="H42" s="39">
        <v>709.7</v>
      </c>
      <c r="I42" s="39">
        <v>807.73</v>
      </c>
      <c r="J42" s="39">
        <v>395.73</v>
      </c>
      <c r="K42" s="39">
        <v>525.36</v>
      </c>
      <c r="L42" s="39">
        <v>379.79</v>
      </c>
      <c r="M42" s="39">
        <v>197.86</v>
      </c>
      <c r="N42" s="39">
        <v>145.59</v>
      </c>
      <c r="O42" s="39">
        <v>924.34</v>
      </c>
      <c r="P42" s="39">
        <v>113.49</v>
      </c>
      <c r="Q42" s="39">
        <v>143.26</v>
      </c>
      <c r="R42" s="39">
        <v>268.60000000000002</v>
      </c>
      <c r="S42" s="39">
        <v>0</v>
      </c>
      <c r="T42" s="39">
        <v>37.369999999999997</v>
      </c>
      <c r="U42" s="39">
        <v>109.96</v>
      </c>
      <c r="V42" s="39">
        <v>126.74</v>
      </c>
      <c r="W42" s="39">
        <v>68.83</v>
      </c>
      <c r="X42" s="39">
        <v>276.57</v>
      </c>
      <c r="Y42" s="39">
        <v>185.71</v>
      </c>
      <c r="Z42" s="39">
        <v>256.27999999999997</v>
      </c>
      <c r="AA42" s="39">
        <v>135.01</v>
      </c>
      <c r="AB42" s="39">
        <v>23.99</v>
      </c>
      <c r="AC42" s="39">
        <v>61.92</v>
      </c>
      <c r="AD42" s="39">
        <v>250.36</v>
      </c>
      <c r="AE42" s="39">
        <v>77.400000000000006</v>
      </c>
      <c r="AF42" s="39">
        <v>0</v>
      </c>
      <c r="AG42" s="39">
        <v>125.63</v>
      </c>
      <c r="AH42" s="39">
        <v>78.42</v>
      </c>
      <c r="AI42" s="49">
        <f t="shared" si="8"/>
        <v>8728.2599999999984</v>
      </c>
      <c r="AJ42" s="41"/>
    </row>
    <row r="43" spans="1:37" ht="63">
      <c r="A43" s="54"/>
      <c r="B43" s="59" t="s">
        <v>83</v>
      </c>
      <c r="C43" s="39">
        <v>16545.669999999998</v>
      </c>
      <c r="D43" s="39">
        <v>17261.14</v>
      </c>
      <c r="E43" s="39">
        <v>10080.209999999999</v>
      </c>
      <c r="F43" s="39">
        <v>4942.79</v>
      </c>
      <c r="G43" s="39">
        <v>12315.1</v>
      </c>
      <c r="H43" s="39">
        <v>17169.900000000001</v>
      </c>
      <c r="I43" s="39">
        <v>18878.47</v>
      </c>
      <c r="J43" s="39">
        <v>10944.24</v>
      </c>
      <c r="K43" s="39">
        <v>13514.61</v>
      </c>
      <c r="L43" s="39">
        <v>23477.78</v>
      </c>
      <c r="M43" s="39">
        <v>7020.79</v>
      </c>
      <c r="N43" s="39">
        <v>5984.29</v>
      </c>
      <c r="O43" s="39">
        <v>21426.16</v>
      </c>
      <c r="P43" s="39">
        <v>5347.81</v>
      </c>
      <c r="Q43" s="39">
        <v>5938.12</v>
      </c>
      <c r="R43" s="39">
        <v>8423.3700000000008</v>
      </c>
      <c r="S43" s="39">
        <v>0</v>
      </c>
      <c r="T43" s="39">
        <v>3838.42</v>
      </c>
      <c r="U43" s="39">
        <v>5022.8500000000004</v>
      </c>
      <c r="V43" s="39">
        <v>5313.07</v>
      </c>
      <c r="W43" s="39">
        <v>1364.75</v>
      </c>
      <c r="X43" s="39">
        <v>5484.03</v>
      </c>
      <c r="Y43" s="39">
        <v>6779.88</v>
      </c>
      <c r="Z43" s="39">
        <v>8179.14</v>
      </c>
      <c r="AA43" s="39">
        <v>5774.55</v>
      </c>
      <c r="AB43" s="39">
        <v>3573.03</v>
      </c>
      <c r="AC43" s="39">
        <v>4325.25</v>
      </c>
      <c r="AD43" s="39">
        <v>8061.74</v>
      </c>
      <c r="AE43" s="39">
        <v>4631.78</v>
      </c>
      <c r="AF43" s="39">
        <v>0</v>
      </c>
      <c r="AG43" s="39">
        <v>5291.21</v>
      </c>
      <c r="AH43" s="39">
        <v>1555.02</v>
      </c>
      <c r="AI43" s="49">
        <f t="shared" si="8"/>
        <v>268465.17000000004</v>
      </c>
      <c r="AJ43" s="41"/>
    </row>
    <row r="44" spans="1:37" ht="15.75">
      <c r="A44" s="54"/>
      <c r="B44" s="50" t="s">
        <v>84</v>
      </c>
      <c r="C44" s="60">
        <f>C45</f>
        <v>12091.95</v>
      </c>
      <c r="D44" s="60">
        <f t="shared" ref="D44:AH44" si="14">D45</f>
        <v>11261.53</v>
      </c>
      <c r="E44" s="60">
        <f t="shared" si="14"/>
        <v>5956.36</v>
      </c>
      <c r="F44" s="60">
        <f t="shared" si="14"/>
        <v>4647.99</v>
      </c>
      <c r="G44" s="60">
        <f t="shared" si="14"/>
        <v>5574.01</v>
      </c>
      <c r="H44" s="60">
        <f t="shared" si="14"/>
        <v>9421.4500000000007</v>
      </c>
      <c r="I44" s="60">
        <f t="shared" si="14"/>
        <v>37177.980000000003</v>
      </c>
      <c r="J44" s="60">
        <f t="shared" si="14"/>
        <v>18221.57</v>
      </c>
      <c r="K44" s="60">
        <f t="shared" si="14"/>
        <v>17809.349999999999</v>
      </c>
      <c r="L44" s="60">
        <f t="shared" si="14"/>
        <v>0</v>
      </c>
      <c r="M44" s="60">
        <f t="shared" si="14"/>
        <v>16184.34</v>
      </c>
      <c r="N44" s="60">
        <f t="shared" si="14"/>
        <v>5986.23</v>
      </c>
      <c r="O44" s="60">
        <f t="shared" si="14"/>
        <v>13579.55</v>
      </c>
      <c r="P44" s="60">
        <f t="shared" si="14"/>
        <v>7378.24</v>
      </c>
      <c r="Q44" s="60">
        <f t="shared" si="14"/>
        <v>7378.24</v>
      </c>
      <c r="R44" s="60">
        <f t="shared" si="14"/>
        <v>8041.39</v>
      </c>
      <c r="S44" s="60">
        <f t="shared" si="14"/>
        <v>0</v>
      </c>
      <c r="T44" s="60">
        <f t="shared" si="14"/>
        <v>1493.57</v>
      </c>
      <c r="U44" s="60">
        <f t="shared" si="14"/>
        <v>1493.57</v>
      </c>
      <c r="V44" s="60">
        <f t="shared" si="14"/>
        <v>4958.66</v>
      </c>
      <c r="W44" s="60">
        <f t="shared" si="14"/>
        <v>810.11</v>
      </c>
      <c r="X44" s="60">
        <f t="shared" si="14"/>
        <v>6583.66</v>
      </c>
      <c r="Y44" s="60">
        <f t="shared" si="14"/>
        <v>0</v>
      </c>
      <c r="Z44" s="60">
        <f t="shared" si="14"/>
        <v>0</v>
      </c>
      <c r="AA44" s="60">
        <f t="shared" si="14"/>
        <v>0</v>
      </c>
      <c r="AB44" s="60">
        <f t="shared" si="14"/>
        <v>0</v>
      </c>
      <c r="AC44" s="60">
        <f t="shared" si="14"/>
        <v>4737.6099999999997</v>
      </c>
      <c r="AD44" s="60">
        <f t="shared" si="14"/>
        <v>4737.6400000000003</v>
      </c>
      <c r="AE44" s="60">
        <f t="shared" si="14"/>
        <v>4647.99</v>
      </c>
      <c r="AF44" s="60">
        <f t="shared" si="14"/>
        <v>0</v>
      </c>
      <c r="AG44" s="60">
        <f t="shared" si="14"/>
        <v>5239.45</v>
      </c>
      <c r="AH44" s="60">
        <f t="shared" si="14"/>
        <v>6571.71</v>
      </c>
      <c r="AI44" s="40">
        <f t="shared" si="8"/>
        <v>221984.15000000002</v>
      </c>
      <c r="AJ44" s="41"/>
    </row>
    <row r="45" spans="1:37" ht="20.25" customHeight="1">
      <c r="A45" s="54"/>
      <c r="B45" s="61" t="s">
        <v>85</v>
      </c>
      <c r="C45" s="39">
        <v>12091.95</v>
      </c>
      <c r="D45" s="39">
        <v>11261.53</v>
      </c>
      <c r="E45" s="39">
        <v>5956.36</v>
      </c>
      <c r="F45" s="39">
        <v>4647.99</v>
      </c>
      <c r="G45" s="39">
        <v>5574.01</v>
      </c>
      <c r="H45" s="39">
        <v>9421.4500000000007</v>
      </c>
      <c r="I45" s="39">
        <v>37177.980000000003</v>
      </c>
      <c r="J45" s="39">
        <v>18221.57</v>
      </c>
      <c r="K45" s="39">
        <v>17809.349999999999</v>
      </c>
      <c r="L45" s="39"/>
      <c r="M45" s="39">
        <v>16184.34</v>
      </c>
      <c r="N45" s="39">
        <v>5986.23</v>
      </c>
      <c r="O45" s="39">
        <v>13579.55</v>
      </c>
      <c r="P45" s="39">
        <v>7378.24</v>
      </c>
      <c r="Q45" s="39">
        <v>7378.24</v>
      </c>
      <c r="R45" s="39">
        <v>8041.39</v>
      </c>
      <c r="S45" s="39"/>
      <c r="T45" s="39">
        <v>1493.57</v>
      </c>
      <c r="U45" s="39">
        <v>1493.57</v>
      </c>
      <c r="V45" s="39">
        <v>4958.66</v>
      </c>
      <c r="W45" s="39">
        <v>810.11</v>
      </c>
      <c r="X45" s="39">
        <v>6583.66</v>
      </c>
      <c r="Y45" s="39"/>
      <c r="Z45" s="39"/>
      <c r="AA45" s="39"/>
      <c r="AB45" s="39"/>
      <c r="AC45" s="39">
        <v>4737.6099999999997</v>
      </c>
      <c r="AD45" s="39">
        <v>4737.6400000000003</v>
      </c>
      <c r="AE45" s="39">
        <v>4647.99</v>
      </c>
      <c r="AF45" s="39"/>
      <c r="AG45" s="39">
        <v>5239.45</v>
      </c>
      <c r="AH45" s="39">
        <v>6571.71</v>
      </c>
      <c r="AI45" s="49">
        <f t="shared" si="8"/>
        <v>221984.15000000002</v>
      </c>
      <c r="AJ45" s="41"/>
    </row>
    <row r="46" spans="1:37" ht="117" customHeight="1">
      <c r="A46" s="31" t="s">
        <v>86</v>
      </c>
      <c r="B46" s="32" t="s">
        <v>87</v>
      </c>
      <c r="C46" s="33">
        <f>C47+C48+C49+C50+C51</f>
        <v>68262.497248647196</v>
      </c>
      <c r="D46" s="33">
        <f t="shared" ref="D46:AH46" si="15">D47+D48+D49+D50+D51</f>
        <v>82930.084091893601</v>
      </c>
      <c r="E46" s="33">
        <f t="shared" si="15"/>
        <v>51281.789122427203</v>
      </c>
      <c r="F46" s="33">
        <f t="shared" si="15"/>
        <v>22063.277897634398</v>
      </c>
      <c r="G46" s="33">
        <f t="shared" si="15"/>
        <v>97962.928723460005</v>
      </c>
      <c r="H46" s="33">
        <f t="shared" si="15"/>
        <v>133780.76749247519</v>
      </c>
      <c r="I46" s="33">
        <f t="shared" si="15"/>
        <v>106007.33769799038</v>
      </c>
      <c r="J46" s="33">
        <f t="shared" si="15"/>
        <v>42349.278354610404</v>
      </c>
      <c r="K46" s="33">
        <f t="shared" si="15"/>
        <v>65083.2920498608</v>
      </c>
      <c r="L46" s="33">
        <f t="shared" si="15"/>
        <v>94851.333074303198</v>
      </c>
      <c r="M46" s="33">
        <f t="shared" si="15"/>
        <v>29496.090184619999</v>
      </c>
      <c r="N46" s="33">
        <f t="shared" si="15"/>
        <v>12889.545272404801</v>
      </c>
      <c r="O46" s="33">
        <f t="shared" si="15"/>
        <v>96162.362667446403</v>
      </c>
      <c r="P46" s="33">
        <f t="shared" si="15"/>
        <v>50714.812249235198</v>
      </c>
      <c r="Q46" s="33">
        <f t="shared" si="15"/>
        <v>42694.5296685336</v>
      </c>
      <c r="R46" s="33">
        <f t="shared" si="15"/>
        <v>59185.940132092008</v>
      </c>
      <c r="S46" s="33">
        <f t="shared" si="15"/>
        <v>3264.5</v>
      </c>
      <c r="T46" s="33">
        <f t="shared" si="15"/>
        <v>23576.431039512798</v>
      </c>
      <c r="U46" s="33">
        <f t="shared" si="15"/>
        <v>35786.185368898397</v>
      </c>
      <c r="V46" s="33">
        <f t="shared" si="15"/>
        <v>32211.807905731999</v>
      </c>
      <c r="W46" s="33">
        <f t="shared" si="15"/>
        <v>5214.0129718640001</v>
      </c>
      <c r="X46" s="33">
        <f t="shared" si="15"/>
        <v>48219.567772245602</v>
      </c>
      <c r="Y46" s="33">
        <f t="shared" si="15"/>
        <v>16974.042558681598</v>
      </c>
      <c r="Z46" s="33">
        <f t="shared" si="15"/>
        <v>32712.926666552001</v>
      </c>
      <c r="AA46" s="33">
        <f t="shared" si="15"/>
        <v>21710.422942871199</v>
      </c>
      <c r="AB46" s="33">
        <f t="shared" si="15"/>
        <v>3193.8458402616002</v>
      </c>
      <c r="AC46" s="33">
        <f t="shared" si="15"/>
        <v>7874.2370654216002</v>
      </c>
      <c r="AD46" s="33">
        <f t="shared" si="15"/>
        <v>37215.087559390398</v>
      </c>
      <c r="AE46" s="33">
        <f t="shared" si="15"/>
        <v>7389.8270945119993</v>
      </c>
      <c r="AF46" s="33">
        <f t="shared" si="15"/>
        <v>37845</v>
      </c>
      <c r="AG46" s="33">
        <f t="shared" si="15"/>
        <v>20788.6531729528</v>
      </c>
      <c r="AH46" s="33">
        <f t="shared" si="15"/>
        <v>15423.500516746401</v>
      </c>
      <c r="AI46" s="34">
        <f t="shared" si="8"/>
        <v>1405115.914403277</v>
      </c>
      <c r="AJ46" s="11"/>
    </row>
    <row r="47" spans="1:37" ht="15.75">
      <c r="A47" s="54"/>
      <c r="B47" s="48" t="s">
        <v>88</v>
      </c>
      <c r="C47" s="39">
        <v>38144.07</v>
      </c>
      <c r="D47" s="39">
        <v>40173.410000000003</v>
      </c>
      <c r="E47" s="39">
        <v>19805.82</v>
      </c>
      <c r="F47" s="39">
        <v>5235.8900000000003</v>
      </c>
      <c r="G47" s="39">
        <v>26144.75</v>
      </c>
      <c r="H47" s="39">
        <v>39914.620000000003</v>
      </c>
      <c r="I47" s="39">
        <v>45428.24</v>
      </c>
      <c r="J47" s="39">
        <v>22256.49</v>
      </c>
      <c r="K47" s="39">
        <v>29546.98</v>
      </c>
      <c r="L47" s="39">
        <v>21360.17</v>
      </c>
      <c r="M47" s="39">
        <v>11128.25</v>
      </c>
      <c r="N47" s="39">
        <v>8188.38</v>
      </c>
      <c r="O47" s="39">
        <v>51986.84</v>
      </c>
      <c r="P47" s="39">
        <v>6383.12</v>
      </c>
      <c r="Q47" s="39">
        <v>8057.41</v>
      </c>
      <c r="R47" s="39">
        <v>15106.45</v>
      </c>
      <c r="S47" s="39">
        <v>0</v>
      </c>
      <c r="T47" s="39">
        <v>2101.9299999999998</v>
      </c>
      <c r="U47" s="39">
        <v>6184.29</v>
      </c>
      <c r="V47" s="39">
        <v>7127.95</v>
      </c>
      <c r="W47" s="39">
        <v>3870.9</v>
      </c>
      <c r="X47" s="39">
        <v>15554.61</v>
      </c>
      <c r="Y47" s="39">
        <v>10444.959999999999</v>
      </c>
      <c r="Z47" s="39">
        <v>14413.7</v>
      </c>
      <c r="AA47" s="39">
        <v>7593.47</v>
      </c>
      <c r="AB47" s="39">
        <v>1349.21</v>
      </c>
      <c r="AC47" s="39">
        <v>3482.71</v>
      </c>
      <c r="AD47" s="39">
        <v>14080.74</v>
      </c>
      <c r="AE47" s="39">
        <v>4352.2</v>
      </c>
      <c r="AF47" s="39">
        <v>0</v>
      </c>
      <c r="AG47" s="39">
        <v>7065.93</v>
      </c>
      <c r="AH47" s="39">
        <v>4410.59</v>
      </c>
      <c r="AI47" s="49">
        <f t="shared" si="8"/>
        <v>490894.08000000007</v>
      </c>
      <c r="AJ47" s="62"/>
      <c r="AK47" s="42"/>
    </row>
    <row r="48" spans="1:37" ht="15.75">
      <c r="A48" s="54"/>
      <c r="B48" s="48" t="s">
        <v>61</v>
      </c>
      <c r="C48" s="39">
        <f>C47*0.20146296</f>
        <v>7684.6172486471996</v>
      </c>
      <c r="D48" s="39">
        <f t="shared" ref="D48:AH48" si="16">D47*0.20146296</f>
        <v>8093.4540918936009</v>
      </c>
      <c r="E48" s="39">
        <f t="shared" si="16"/>
        <v>3990.1391224271997</v>
      </c>
      <c r="F48" s="39">
        <f t="shared" si="16"/>
        <v>1054.8378976344</v>
      </c>
      <c r="G48" s="39">
        <f t="shared" si="16"/>
        <v>5267.1987234600001</v>
      </c>
      <c r="H48" s="39">
        <f t="shared" si="16"/>
        <v>8041.3174924752002</v>
      </c>
      <c r="I48" s="39">
        <f t="shared" si="16"/>
        <v>9152.1076979903992</v>
      </c>
      <c r="J48" s="39">
        <f t="shared" si="16"/>
        <v>4483.8583546104001</v>
      </c>
      <c r="K48" s="39">
        <f t="shared" si="16"/>
        <v>5952.6220498608</v>
      </c>
      <c r="L48" s="39">
        <f t="shared" si="16"/>
        <v>4303.2830743032</v>
      </c>
      <c r="M48" s="39">
        <f t="shared" si="16"/>
        <v>2241.9301846200001</v>
      </c>
      <c r="N48" s="39">
        <f t="shared" si="16"/>
        <v>1649.6552724047999</v>
      </c>
      <c r="O48" s="39">
        <f t="shared" si="16"/>
        <v>10473.422667446399</v>
      </c>
      <c r="P48" s="39">
        <f t="shared" si="16"/>
        <v>1285.9622492352</v>
      </c>
      <c r="Q48" s="39">
        <f t="shared" si="16"/>
        <v>1623.2696685336</v>
      </c>
      <c r="R48" s="39">
        <f t="shared" si="16"/>
        <v>3043.3901320919999</v>
      </c>
      <c r="S48" s="39">
        <f t="shared" si="16"/>
        <v>0</v>
      </c>
      <c r="T48" s="39">
        <f t="shared" si="16"/>
        <v>423.46103951279997</v>
      </c>
      <c r="U48" s="39">
        <f t="shared" si="16"/>
        <v>1245.9053688984</v>
      </c>
      <c r="V48" s="39">
        <f t="shared" si="16"/>
        <v>1436.0179057319999</v>
      </c>
      <c r="W48" s="39">
        <f t="shared" si="16"/>
        <v>779.84297186399999</v>
      </c>
      <c r="X48" s="39">
        <f t="shared" si="16"/>
        <v>3133.6777722456</v>
      </c>
      <c r="Y48" s="39">
        <f t="shared" si="16"/>
        <v>2104.2725586816</v>
      </c>
      <c r="Z48" s="39">
        <f t="shared" si="16"/>
        <v>2903.826666552</v>
      </c>
      <c r="AA48" s="39">
        <f t="shared" si="16"/>
        <v>1529.8029428712</v>
      </c>
      <c r="AB48" s="39">
        <f t="shared" si="16"/>
        <v>271.81584026159999</v>
      </c>
      <c r="AC48" s="39">
        <f t="shared" si="16"/>
        <v>701.63706542160003</v>
      </c>
      <c r="AD48" s="39">
        <f t="shared" si="16"/>
        <v>2836.7475593904001</v>
      </c>
      <c r="AE48" s="39">
        <f t="shared" si="16"/>
        <v>876.80709451199994</v>
      </c>
      <c r="AF48" s="39">
        <f t="shared" si="16"/>
        <v>0</v>
      </c>
      <c r="AG48" s="39">
        <f t="shared" si="16"/>
        <v>1423.5231729528</v>
      </c>
      <c r="AH48" s="39">
        <f t="shared" si="16"/>
        <v>888.57051674640002</v>
      </c>
      <c r="AI48" s="49">
        <f t="shared" si="8"/>
        <v>98896.974403276807</v>
      </c>
      <c r="AJ48" s="41"/>
      <c r="AK48" s="63"/>
    </row>
    <row r="49" spans="1:37" ht="15.75">
      <c r="A49" s="54"/>
      <c r="B49" s="48" t="s">
        <v>89</v>
      </c>
      <c r="C49" s="39">
        <v>12805.22</v>
      </c>
      <c r="D49" s="39">
        <v>24947.99</v>
      </c>
      <c r="E49" s="39">
        <v>18640.21</v>
      </c>
      <c r="F49" s="39">
        <v>7549</v>
      </c>
      <c r="G49" s="39">
        <v>28217.88</v>
      </c>
      <c r="H49" s="39">
        <v>35557.919999999998</v>
      </c>
      <c r="I49" s="39">
        <v>41487.4</v>
      </c>
      <c r="J49" s="39">
        <v>6658.67</v>
      </c>
      <c r="K49" s="39">
        <v>20322.16</v>
      </c>
      <c r="L49" s="39">
        <v>60275.89</v>
      </c>
      <c r="M49" s="39">
        <v>7650.78</v>
      </c>
      <c r="N49" s="39">
        <v>2701.9</v>
      </c>
      <c r="O49" s="39">
        <v>23482.49</v>
      </c>
      <c r="P49" s="39">
        <v>34773.199999999997</v>
      </c>
      <c r="Q49" s="39">
        <v>24669.83</v>
      </c>
      <c r="R49" s="39">
        <v>24407.119999999999</v>
      </c>
      <c r="S49" s="39">
        <v>1840</v>
      </c>
      <c r="T49" s="39">
        <v>12961.3</v>
      </c>
      <c r="U49" s="39">
        <v>20091.95</v>
      </c>
      <c r="V49" s="39">
        <v>15343.51</v>
      </c>
      <c r="W49" s="39">
        <v>398</v>
      </c>
      <c r="X49" s="39">
        <v>20867.169999999998</v>
      </c>
      <c r="Y49" s="39">
        <v>3978.86</v>
      </c>
      <c r="Z49" s="39">
        <v>6780</v>
      </c>
      <c r="AA49" s="39">
        <v>4262.9399999999996</v>
      </c>
      <c r="AB49" s="39">
        <v>1515.21</v>
      </c>
      <c r="AC49" s="39">
        <v>3541.19</v>
      </c>
      <c r="AD49" s="39">
        <v>11696.41</v>
      </c>
      <c r="AE49" s="39">
        <v>1975</v>
      </c>
      <c r="AF49" s="39">
        <v>1719</v>
      </c>
      <c r="AG49" s="39">
        <v>2465.64</v>
      </c>
      <c r="AH49" s="39">
        <v>1936.04</v>
      </c>
      <c r="AI49" s="49">
        <f t="shared" si="8"/>
        <v>485519.88000000006</v>
      </c>
      <c r="AJ49" s="41"/>
      <c r="AK49" s="42"/>
    </row>
    <row r="50" spans="1:37" ht="15.75">
      <c r="A50" s="54"/>
      <c r="B50" s="48" t="s">
        <v>90</v>
      </c>
      <c r="C50" s="39">
        <v>1628.59</v>
      </c>
      <c r="D50" s="39">
        <v>1715.23</v>
      </c>
      <c r="E50" s="39">
        <v>845.62</v>
      </c>
      <c r="F50" s="39">
        <v>223.55</v>
      </c>
      <c r="G50" s="39">
        <v>1116.27</v>
      </c>
      <c r="H50" s="39">
        <v>1704.18</v>
      </c>
      <c r="I50" s="39">
        <v>1939.59</v>
      </c>
      <c r="J50" s="39">
        <v>950.26</v>
      </c>
      <c r="K50" s="39">
        <v>1261.53</v>
      </c>
      <c r="L50" s="39">
        <v>911.99</v>
      </c>
      <c r="M50" s="39">
        <v>475.13</v>
      </c>
      <c r="N50" s="39">
        <v>349.61</v>
      </c>
      <c r="O50" s="39">
        <v>2219.61</v>
      </c>
      <c r="P50" s="39">
        <v>272.52999999999997</v>
      </c>
      <c r="Q50" s="39">
        <v>344.02</v>
      </c>
      <c r="R50" s="39">
        <v>644.98</v>
      </c>
      <c r="S50" s="39">
        <v>0</v>
      </c>
      <c r="T50" s="39">
        <v>89.74</v>
      </c>
      <c r="U50" s="39">
        <v>264.04000000000002</v>
      </c>
      <c r="V50" s="39">
        <v>304.33</v>
      </c>
      <c r="W50" s="39">
        <v>165.27</v>
      </c>
      <c r="X50" s="39">
        <v>664.11</v>
      </c>
      <c r="Y50" s="39">
        <v>445.95</v>
      </c>
      <c r="Z50" s="39">
        <v>615.4</v>
      </c>
      <c r="AA50" s="39">
        <v>324.20999999999998</v>
      </c>
      <c r="AB50" s="39">
        <v>57.61</v>
      </c>
      <c r="AC50" s="39">
        <v>148.69999999999999</v>
      </c>
      <c r="AD50" s="39">
        <v>601.19000000000005</v>
      </c>
      <c r="AE50" s="39">
        <v>185.82</v>
      </c>
      <c r="AF50" s="39">
        <v>0</v>
      </c>
      <c r="AG50" s="39">
        <v>301.68</v>
      </c>
      <c r="AH50" s="39">
        <v>188.3</v>
      </c>
      <c r="AI50" s="49">
        <f t="shared" si="8"/>
        <v>20959.040000000008</v>
      </c>
      <c r="AJ50" s="62"/>
      <c r="AK50" s="42"/>
    </row>
    <row r="51" spans="1:37" ht="15.75">
      <c r="A51" s="54"/>
      <c r="B51" s="50" t="s">
        <v>91</v>
      </c>
      <c r="C51" s="60">
        <f>C52+C53+C54</f>
        <v>8000</v>
      </c>
      <c r="D51" s="60">
        <f t="shared" ref="D51:AH51" si="17">D52+D53+D54</f>
        <v>8000</v>
      </c>
      <c r="E51" s="60">
        <f t="shared" si="17"/>
        <v>8000</v>
      </c>
      <c r="F51" s="60">
        <f t="shared" si="17"/>
        <v>8000</v>
      </c>
      <c r="G51" s="60">
        <f t="shared" si="17"/>
        <v>37216.83</v>
      </c>
      <c r="H51" s="60">
        <f t="shared" si="17"/>
        <v>48562.73</v>
      </c>
      <c r="I51" s="60">
        <f t="shared" si="17"/>
        <v>8000</v>
      </c>
      <c r="J51" s="60">
        <f t="shared" si="17"/>
        <v>8000</v>
      </c>
      <c r="K51" s="60">
        <f t="shared" si="17"/>
        <v>8000</v>
      </c>
      <c r="L51" s="60">
        <f t="shared" si="17"/>
        <v>8000</v>
      </c>
      <c r="M51" s="60">
        <f t="shared" si="17"/>
        <v>8000</v>
      </c>
      <c r="N51" s="60">
        <f t="shared" si="17"/>
        <v>0</v>
      </c>
      <c r="O51" s="60">
        <f t="shared" si="17"/>
        <v>8000</v>
      </c>
      <c r="P51" s="60">
        <f t="shared" si="17"/>
        <v>8000</v>
      </c>
      <c r="Q51" s="60">
        <f t="shared" si="17"/>
        <v>8000</v>
      </c>
      <c r="R51" s="60">
        <f t="shared" si="17"/>
        <v>15984</v>
      </c>
      <c r="S51" s="60">
        <f t="shared" si="17"/>
        <v>1424.5</v>
      </c>
      <c r="T51" s="60">
        <f t="shared" si="17"/>
        <v>8000</v>
      </c>
      <c r="U51" s="60">
        <f t="shared" si="17"/>
        <v>8000</v>
      </c>
      <c r="V51" s="60">
        <f t="shared" si="17"/>
        <v>8000</v>
      </c>
      <c r="W51" s="60">
        <f t="shared" si="17"/>
        <v>0</v>
      </c>
      <c r="X51" s="60">
        <f t="shared" si="17"/>
        <v>8000</v>
      </c>
      <c r="Y51" s="60">
        <f t="shared" si="17"/>
        <v>0</v>
      </c>
      <c r="Z51" s="60">
        <f t="shared" si="17"/>
        <v>8000</v>
      </c>
      <c r="AA51" s="60">
        <f t="shared" si="17"/>
        <v>8000</v>
      </c>
      <c r="AB51" s="60">
        <f t="shared" si="17"/>
        <v>0</v>
      </c>
      <c r="AC51" s="60">
        <f t="shared" si="17"/>
        <v>0</v>
      </c>
      <c r="AD51" s="60">
        <f t="shared" si="17"/>
        <v>8000</v>
      </c>
      <c r="AE51" s="60">
        <f t="shared" si="17"/>
        <v>0</v>
      </c>
      <c r="AF51" s="60">
        <f t="shared" si="17"/>
        <v>36126</v>
      </c>
      <c r="AG51" s="60">
        <f t="shared" si="17"/>
        <v>9531.880000000001</v>
      </c>
      <c r="AH51" s="60">
        <f t="shared" si="17"/>
        <v>8000</v>
      </c>
      <c r="AI51" s="40">
        <f t="shared" si="8"/>
        <v>308845.94</v>
      </c>
      <c r="AJ51" s="62"/>
      <c r="AK51" s="42"/>
    </row>
    <row r="52" spans="1:37" ht="15.75">
      <c r="A52" s="54"/>
      <c r="B52" s="48" t="s">
        <v>92</v>
      </c>
      <c r="C52" s="49"/>
      <c r="D52" s="49"/>
      <c r="E52" s="49"/>
      <c r="F52" s="49"/>
      <c r="G52" s="49">
        <f>5668.12+23548.71</f>
        <v>29216.829999999998</v>
      </c>
      <c r="H52" s="49">
        <f>35951.29+4611.44</f>
        <v>40562.730000000003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>
        <v>1424.5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>
        <v>36126</v>
      </c>
      <c r="AG52" s="49">
        <v>1531.88</v>
      </c>
      <c r="AH52" s="39"/>
      <c r="AI52" s="49">
        <f t="shared" si="8"/>
        <v>108861.94</v>
      </c>
      <c r="AJ52" s="41"/>
      <c r="AK52" s="42"/>
    </row>
    <row r="53" spans="1:37" ht="15.75">
      <c r="A53" s="54"/>
      <c r="B53" s="64" t="s">
        <v>93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65">
        <v>7984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9">
        <f t="shared" si="8"/>
        <v>7984</v>
      </c>
      <c r="AJ53" s="41"/>
      <c r="AK53" s="42"/>
    </row>
    <row r="54" spans="1:37" ht="15.75">
      <c r="A54" s="54"/>
      <c r="B54" s="48" t="s">
        <v>94</v>
      </c>
      <c r="C54" s="39">
        <v>8000</v>
      </c>
      <c r="D54" s="39">
        <v>8000</v>
      </c>
      <c r="E54" s="39">
        <v>8000</v>
      </c>
      <c r="F54" s="39">
        <v>8000</v>
      </c>
      <c r="G54" s="39">
        <v>8000</v>
      </c>
      <c r="H54" s="39">
        <v>8000</v>
      </c>
      <c r="I54" s="39">
        <v>8000</v>
      </c>
      <c r="J54" s="39">
        <v>8000</v>
      </c>
      <c r="K54" s="39">
        <v>8000</v>
      </c>
      <c r="L54" s="39">
        <v>8000</v>
      </c>
      <c r="M54" s="39">
        <v>8000</v>
      </c>
      <c r="N54" s="39"/>
      <c r="O54" s="39">
        <v>8000</v>
      </c>
      <c r="P54" s="39">
        <v>8000</v>
      </c>
      <c r="Q54" s="39">
        <v>8000</v>
      </c>
      <c r="R54" s="39">
        <v>8000</v>
      </c>
      <c r="S54" s="39"/>
      <c r="T54" s="39">
        <v>8000</v>
      </c>
      <c r="U54" s="39">
        <v>8000</v>
      </c>
      <c r="V54" s="39">
        <v>8000</v>
      </c>
      <c r="W54" s="39"/>
      <c r="X54" s="39">
        <v>8000</v>
      </c>
      <c r="Y54" s="39"/>
      <c r="Z54" s="39">
        <v>8000</v>
      </c>
      <c r="AA54" s="39">
        <v>8000</v>
      </c>
      <c r="AB54" s="39"/>
      <c r="AC54" s="39"/>
      <c r="AD54" s="39">
        <v>8000</v>
      </c>
      <c r="AE54" s="39"/>
      <c r="AF54" s="39"/>
      <c r="AG54" s="39">
        <v>8000</v>
      </c>
      <c r="AH54" s="39">
        <v>8000</v>
      </c>
      <c r="AI54" s="49">
        <f t="shared" si="8"/>
        <v>192000</v>
      </c>
      <c r="AJ54" s="41"/>
      <c r="AK54" s="42"/>
    </row>
    <row r="55" spans="1:37" ht="19.5">
      <c r="A55" s="54" t="s">
        <v>95</v>
      </c>
      <c r="B55" s="55" t="s">
        <v>96</v>
      </c>
      <c r="C55" s="39">
        <v>27557.99</v>
      </c>
      <c r="D55" s="39">
        <v>29024.13</v>
      </c>
      <c r="E55" s="39">
        <v>14309.13</v>
      </c>
      <c r="F55" s="39">
        <v>3782.78</v>
      </c>
      <c r="G55" s="39">
        <v>18888.830000000002</v>
      </c>
      <c r="H55" s="39">
        <v>28837.15</v>
      </c>
      <c r="I55" s="39">
        <v>32820.589999999997</v>
      </c>
      <c r="J55" s="39">
        <v>16079.67</v>
      </c>
      <c r="K55" s="39">
        <v>21346.84</v>
      </c>
      <c r="L55" s="39">
        <v>15205.68</v>
      </c>
      <c r="M55" s="39">
        <v>8039.84</v>
      </c>
      <c r="N55" s="39">
        <v>5915.87</v>
      </c>
      <c r="O55" s="39">
        <v>37558.99</v>
      </c>
      <c r="P55" s="39">
        <v>4611.62</v>
      </c>
      <c r="Q55" s="39">
        <v>5821.24</v>
      </c>
      <c r="R55" s="39">
        <v>10913.97</v>
      </c>
      <c r="S55" s="39"/>
      <c r="T55" s="39">
        <v>1518.59</v>
      </c>
      <c r="U55" s="39">
        <v>4467.97</v>
      </c>
      <c r="V55" s="39">
        <v>5149.74</v>
      </c>
      <c r="W55" s="39">
        <v>2796.61</v>
      </c>
      <c r="X55" s="39">
        <v>11237.76</v>
      </c>
      <c r="Y55" s="39">
        <v>7546.18</v>
      </c>
      <c r="Z55" s="39">
        <v>10413.48</v>
      </c>
      <c r="AA55" s="39">
        <v>5486.06</v>
      </c>
      <c r="AB55" s="39">
        <v>974.77</v>
      </c>
      <c r="AC55" s="39">
        <v>2516.15</v>
      </c>
      <c r="AD55" s="39">
        <v>10172.92</v>
      </c>
      <c r="AE55" s="39">
        <v>3144.34</v>
      </c>
      <c r="AF55" s="39"/>
      <c r="AG55" s="39">
        <v>5104.93</v>
      </c>
      <c r="AH55" s="39">
        <v>3186.5</v>
      </c>
      <c r="AI55" s="40">
        <f t="shared" si="8"/>
        <v>354430.31999999995</v>
      </c>
      <c r="AJ55" s="41"/>
      <c r="AK55" s="42"/>
    </row>
    <row r="56" spans="1:37" ht="19.5">
      <c r="A56" s="54" t="s">
        <v>97</v>
      </c>
      <c r="B56" s="66" t="s">
        <v>98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9"/>
      <c r="AJ56" s="41"/>
      <c r="AK56" s="42"/>
    </row>
    <row r="57" spans="1:37" ht="15.75">
      <c r="A57" s="54" t="s">
        <v>99</v>
      </c>
      <c r="B57" s="48" t="s">
        <v>100</v>
      </c>
      <c r="C57" s="39">
        <v>12005.56</v>
      </c>
      <c r="D57" s="39">
        <v>18080.63</v>
      </c>
      <c r="E57" s="39">
        <v>4392.9799999999996</v>
      </c>
      <c r="F57" s="39">
        <v>5054.2700000000004</v>
      </c>
      <c r="G57" s="39">
        <v>13199.9</v>
      </c>
      <c r="H57" s="39">
        <v>21117.55</v>
      </c>
      <c r="I57" s="39">
        <v>12968.6</v>
      </c>
      <c r="J57" s="39">
        <v>8162.17</v>
      </c>
      <c r="K57" s="39">
        <v>44092.55</v>
      </c>
      <c r="L57" s="39">
        <v>2884.39</v>
      </c>
      <c r="M57" s="39">
        <v>3584.04</v>
      </c>
      <c r="N57" s="39">
        <v>4183.72</v>
      </c>
      <c r="O57" s="39">
        <v>14107.96</v>
      </c>
      <c r="P57" s="39">
        <v>1905.08</v>
      </c>
      <c r="Q57" s="39">
        <v>1024.6500000000001</v>
      </c>
      <c r="R57" s="39">
        <v>6108.03</v>
      </c>
      <c r="S57" s="39">
        <v>303.23</v>
      </c>
      <c r="T57" s="39">
        <v>576.91999999999996</v>
      </c>
      <c r="U57" s="39">
        <v>457.85</v>
      </c>
      <c r="V57" s="39">
        <v>3963.48</v>
      </c>
      <c r="W57" s="39">
        <v>32394.16</v>
      </c>
      <c r="X57" s="39">
        <v>6290.44</v>
      </c>
      <c r="Y57" s="39">
        <v>1361.91</v>
      </c>
      <c r="Z57" s="39">
        <v>2696.06</v>
      </c>
      <c r="AA57" s="39">
        <v>2260.9899999999998</v>
      </c>
      <c r="AB57" s="39">
        <v>0</v>
      </c>
      <c r="AC57" s="39">
        <v>1371.23</v>
      </c>
      <c r="AD57" s="39">
        <v>5244.97</v>
      </c>
      <c r="AE57" s="39">
        <v>812.53</v>
      </c>
      <c r="AF57" s="39">
        <v>533.34</v>
      </c>
      <c r="AG57" s="39">
        <v>977.03</v>
      </c>
      <c r="AH57" s="39">
        <v>2506.91</v>
      </c>
      <c r="AI57" s="40">
        <f t="shared" ref="AI57:AI62" si="18">C57+D57+E57+F57+G57+H57+I57+J57+K57+L57+M57+N57+O57+P57+Q57+R57+S57+T57+U57+V57+W57+X57+Y57+Z57+AA57+AB57+AC57+AD57+AE57+AF57+AG57+AH57</f>
        <v>234623.13000000006</v>
      </c>
      <c r="AJ57" s="41"/>
      <c r="AK57" s="42"/>
    </row>
    <row r="58" spans="1:37" ht="19.5">
      <c r="A58" s="54"/>
      <c r="B58" s="67" t="s">
        <v>101</v>
      </c>
      <c r="C58" s="56">
        <f t="shared" ref="C58:AH58" si="19">C18+C55+C57</f>
        <v>392012.50275744544</v>
      </c>
      <c r="D58" s="56">
        <f t="shared" si="19"/>
        <v>427702.10017465381</v>
      </c>
      <c r="E58" s="56">
        <f t="shared" si="19"/>
        <v>218710.91706493869</v>
      </c>
      <c r="F58" s="56">
        <f t="shared" si="19"/>
        <v>72684.260955896301</v>
      </c>
      <c r="G58" s="56">
        <f t="shared" si="19"/>
        <v>323099.34828551771</v>
      </c>
      <c r="H58" s="56">
        <f t="shared" si="19"/>
        <v>479109.63916099799</v>
      </c>
      <c r="I58" s="56">
        <f t="shared" si="19"/>
        <v>510460.97396729921</v>
      </c>
      <c r="J58" s="56">
        <f t="shared" si="19"/>
        <v>243581.48698371334</v>
      </c>
      <c r="K58" s="56">
        <f t="shared" si="19"/>
        <v>360854.09837642882</v>
      </c>
      <c r="L58" s="56">
        <f t="shared" si="19"/>
        <v>280946.92029500875</v>
      </c>
      <c r="M58" s="56">
        <f t="shared" si="19"/>
        <v>139359.44550653131</v>
      </c>
      <c r="N58" s="56">
        <f t="shared" si="19"/>
        <v>85306.324119198747</v>
      </c>
      <c r="O58" s="56">
        <f t="shared" si="19"/>
        <v>531124.44006569625</v>
      </c>
      <c r="P58" s="56">
        <f t="shared" si="19"/>
        <v>109204.44853960875</v>
      </c>
      <c r="Q58" s="56">
        <f t="shared" si="19"/>
        <v>112398.1169391118</v>
      </c>
      <c r="R58" s="56">
        <f t="shared" si="19"/>
        <v>193879.42886343555</v>
      </c>
      <c r="S58" s="56">
        <f t="shared" si="19"/>
        <v>3567.73</v>
      </c>
      <c r="T58" s="56">
        <f t="shared" si="19"/>
        <v>43419.841030177246</v>
      </c>
      <c r="U58" s="56">
        <f t="shared" si="19"/>
        <v>83758.368214271657</v>
      </c>
      <c r="V58" s="56">
        <f t="shared" si="19"/>
        <v>99023.632935992762</v>
      </c>
      <c r="W58" s="56">
        <f t="shared" si="19"/>
        <v>65444.646427048196</v>
      </c>
      <c r="X58" s="56">
        <f t="shared" si="19"/>
        <v>182411.69720758116</v>
      </c>
      <c r="Y58" s="56">
        <f t="shared" si="19"/>
        <v>96444.544838958944</v>
      </c>
      <c r="Z58" s="56">
        <f t="shared" si="19"/>
        <v>142772.00583483744</v>
      </c>
      <c r="AA58" s="56">
        <f t="shared" si="19"/>
        <v>82064.495811910194</v>
      </c>
      <c r="AB58" s="56">
        <f t="shared" si="19"/>
        <v>15711.304022302204</v>
      </c>
      <c r="AC58" s="56">
        <f t="shared" si="19"/>
        <v>41396.466068559457</v>
      </c>
      <c r="AD58" s="56">
        <f t="shared" si="19"/>
        <v>151963.85001708276</v>
      </c>
      <c r="AE58" s="56">
        <f t="shared" si="19"/>
        <v>46334.494817991552</v>
      </c>
      <c r="AF58" s="56">
        <f t="shared" si="19"/>
        <v>38378.339999999997</v>
      </c>
      <c r="AG58" s="56">
        <f t="shared" si="19"/>
        <v>80846.532617569697</v>
      </c>
      <c r="AH58" s="56">
        <f t="shared" si="19"/>
        <v>55296.475662906494</v>
      </c>
      <c r="AI58" s="57">
        <f t="shared" si="18"/>
        <v>5709268.8775626738</v>
      </c>
      <c r="AJ58" s="11"/>
    </row>
    <row r="59" spans="1:37" ht="19.5">
      <c r="A59" s="54"/>
      <c r="B59" s="66" t="s">
        <v>102</v>
      </c>
      <c r="C59" s="56">
        <f t="shared" ref="C59:AH59" si="20">C13-C58</f>
        <v>-100509.89275744546</v>
      </c>
      <c r="D59" s="56">
        <f t="shared" si="20"/>
        <v>-129104.02017465385</v>
      </c>
      <c r="E59" s="56">
        <f t="shared" si="20"/>
        <v>-75263.637064938695</v>
      </c>
      <c r="F59" s="56">
        <f t="shared" si="20"/>
        <v>-36726.450955896304</v>
      </c>
      <c r="G59" s="56">
        <f t="shared" si="20"/>
        <v>-129890.20828551773</v>
      </c>
      <c r="H59" s="56">
        <f t="shared" si="20"/>
        <v>-171521.30916099797</v>
      </c>
      <c r="I59" s="56">
        <f t="shared" si="20"/>
        <v>-167342.30396729917</v>
      </c>
      <c r="J59" s="56">
        <f t="shared" si="20"/>
        <v>-79611.916983713338</v>
      </c>
      <c r="K59" s="56">
        <f t="shared" si="20"/>
        <v>-199083.82837642884</v>
      </c>
      <c r="L59" s="56">
        <f t="shared" si="20"/>
        <v>-193403.57029500874</v>
      </c>
      <c r="M59" s="56">
        <f t="shared" si="20"/>
        <v>-60718.375506531302</v>
      </c>
      <c r="N59" s="56">
        <f t="shared" si="20"/>
        <v>-27602.064119198745</v>
      </c>
      <c r="O59" s="56">
        <f t="shared" si="20"/>
        <v>-167891.08006569627</v>
      </c>
      <c r="P59" s="56">
        <f t="shared" si="20"/>
        <v>-69060.638539608743</v>
      </c>
      <c r="Q59" s="56">
        <f t="shared" si="20"/>
        <v>-58395.916939111805</v>
      </c>
      <c r="R59" s="56">
        <f t="shared" si="20"/>
        <v>-86854.398863435548</v>
      </c>
      <c r="S59" s="56">
        <f t="shared" si="20"/>
        <v>13279.920000000002</v>
      </c>
      <c r="T59" s="56">
        <f t="shared" si="20"/>
        <v>-28843.851030177244</v>
      </c>
      <c r="U59" s="56">
        <f t="shared" si="20"/>
        <v>-45875.368214271657</v>
      </c>
      <c r="V59" s="56">
        <f t="shared" si="20"/>
        <v>-44941.732935992761</v>
      </c>
      <c r="W59" s="56">
        <f t="shared" si="20"/>
        <v>-20177.686427048196</v>
      </c>
      <c r="X59" s="56">
        <f t="shared" si="20"/>
        <v>-68288.127207581172</v>
      </c>
      <c r="Y59" s="56">
        <f t="shared" si="20"/>
        <v>-30979.204838958947</v>
      </c>
      <c r="Z59" s="56">
        <f t="shared" si="20"/>
        <v>-48512.23583483744</v>
      </c>
      <c r="AA59" s="56">
        <f t="shared" si="20"/>
        <v>-44118.785811910195</v>
      </c>
      <c r="AB59" s="56">
        <f t="shared" si="20"/>
        <v>-1887.0640223022037</v>
      </c>
      <c r="AC59" s="56">
        <f t="shared" si="20"/>
        <v>-15962.466068559457</v>
      </c>
      <c r="AD59" s="56">
        <f t="shared" si="20"/>
        <v>-62418.170017082768</v>
      </c>
      <c r="AE59" s="56">
        <f t="shared" si="20"/>
        <v>-37920.884817991551</v>
      </c>
      <c r="AF59" s="56">
        <f t="shared" si="20"/>
        <v>-26732.969999999998</v>
      </c>
      <c r="AG59" s="56">
        <f t="shared" si="20"/>
        <v>-45565.522617569695</v>
      </c>
      <c r="AH59" s="56">
        <f t="shared" si="20"/>
        <v>-28277.295662906494</v>
      </c>
      <c r="AI59" s="57">
        <f t="shared" si="18"/>
        <v>-2290201.057562673</v>
      </c>
      <c r="AJ59" s="11"/>
    </row>
    <row r="60" spans="1:37" ht="58.5" customHeight="1">
      <c r="A60" s="24" t="s">
        <v>103</v>
      </c>
      <c r="B60" s="7" t="s">
        <v>104</v>
      </c>
      <c r="C60" s="46">
        <f>C61+C62</f>
        <v>87142.950000000041</v>
      </c>
      <c r="D60" s="46">
        <f t="shared" ref="D60:AH60" si="21">D61+D62</f>
        <v>66507.419999999969</v>
      </c>
      <c r="E60" s="46">
        <f t="shared" si="21"/>
        <v>24255.669999999976</v>
      </c>
      <c r="F60" s="46">
        <f t="shared" si="21"/>
        <v>10232.360000000008</v>
      </c>
      <c r="G60" s="46">
        <f t="shared" si="21"/>
        <v>38732.250000000022</v>
      </c>
      <c r="H60" s="46">
        <f t="shared" si="21"/>
        <v>128830.64999999997</v>
      </c>
      <c r="I60" s="46">
        <f t="shared" si="21"/>
        <v>100153.79999999999</v>
      </c>
      <c r="J60" s="46">
        <f t="shared" si="21"/>
        <v>39915.470000000016</v>
      </c>
      <c r="K60" s="46">
        <f t="shared" si="21"/>
        <v>111688.37000000002</v>
      </c>
      <c r="L60" s="46">
        <f t="shared" si="21"/>
        <v>83735.909999999989</v>
      </c>
      <c r="M60" s="46">
        <f t="shared" si="21"/>
        <v>19153.819999999992</v>
      </c>
      <c r="N60" s="46">
        <f t="shared" si="21"/>
        <v>7545.4100000000017</v>
      </c>
      <c r="O60" s="46">
        <f t="shared" si="21"/>
        <v>123974.11999999998</v>
      </c>
      <c r="P60" s="46">
        <f t="shared" si="21"/>
        <v>12230.379999999997</v>
      </c>
      <c r="Q60" s="46">
        <f t="shared" si="21"/>
        <v>7237.32</v>
      </c>
      <c r="R60" s="46">
        <f t="shared" si="21"/>
        <v>18758.970000000012</v>
      </c>
      <c r="S60" s="46">
        <f t="shared" si="21"/>
        <v>11520.840000000002</v>
      </c>
      <c r="T60" s="46">
        <f t="shared" si="21"/>
        <v>1303.0799999999977</v>
      </c>
      <c r="U60" s="46">
        <f t="shared" si="21"/>
        <v>8654.7300000000014</v>
      </c>
      <c r="V60" s="46">
        <f t="shared" si="21"/>
        <v>6706.7199999999975</v>
      </c>
      <c r="W60" s="46">
        <f t="shared" si="21"/>
        <v>45322.060000000005</v>
      </c>
      <c r="X60" s="46">
        <f t="shared" si="21"/>
        <v>45008.30000000001</v>
      </c>
      <c r="Y60" s="46">
        <f t="shared" si="21"/>
        <v>59501.140000000007</v>
      </c>
      <c r="Z60" s="46">
        <f t="shared" si="21"/>
        <v>43511.69999999999</v>
      </c>
      <c r="AA60" s="46">
        <f t="shared" si="21"/>
        <v>43225.45</v>
      </c>
      <c r="AB60" s="46">
        <f t="shared" si="21"/>
        <v>350.63999999999942</v>
      </c>
      <c r="AC60" s="46">
        <f t="shared" si="21"/>
        <v>1599.2000000000003</v>
      </c>
      <c r="AD60" s="46">
        <f t="shared" si="21"/>
        <v>25975.759999999987</v>
      </c>
      <c r="AE60" s="46">
        <f t="shared" si="21"/>
        <v>65531.880000000005</v>
      </c>
      <c r="AF60" s="46">
        <f t="shared" si="21"/>
        <v>16422.740000000002</v>
      </c>
      <c r="AG60" s="46">
        <f t="shared" si="21"/>
        <v>30078.550000000003</v>
      </c>
      <c r="AH60" s="46">
        <f t="shared" si="21"/>
        <v>13238.77</v>
      </c>
      <c r="AI60" s="47">
        <f t="shared" si="18"/>
        <v>1298046.4299999997</v>
      </c>
      <c r="AJ60" s="11"/>
    </row>
    <row r="61" spans="1:37" ht="15.75">
      <c r="A61" s="68"/>
      <c r="B61" s="69" t="s">
        <v>38</v>
      </c>
      <c r="C61" s="39">
        <f t="shared" ref="C61:AC61" si="22">C7+C10+C12-C14-C16</f>
        <v>84009.510000000038</v>
      </c>
      <c r="D61" s="39">
        <f t="shared" si="22"/>
        <v>62650.77999999997</v>
      </c>
      <c r="E61" s="39">
        <f t="shared" si="22"/>
        <v>24124.349999999977</v>
      </c>
      <c r="F61" s="39">
        <f t="shared" si="22"/>
        <v>8998.5000000000073</v>
      </c>
      <c r="G61" s="39">
        <f t="shared" si="22"/>
        <v>37536.620000000024</v>
      </c>
      <c r="H61" s="39">
        <f t="shared" si="22"/>
        <v>120881.52999999997</v>
      </c>
      <c r="I61" s="39">
        <f t="shared" si="22"/>
        <v>96085.62</v>
      </c>
      <c r="J61" s="39">
        <f t="shared" si="22"/>
        <v>38756.700000000012</v>
      </c>
      <c r="K61" s="39">
        <f t="shared" si="22"/>
        <v>111688.37000000002</v>
      </c>
      <c r="L61" s="39">
        <f t="shared" si="22"/>
        <v>82649.649999999994</v>
      </c>
      <c r="M61" s="39">
        <f t="shared" si="22"/>
        <v>18421.179999999993</v>
      </c>
      <c r="N61" s="39">
        <f t="shared" si="22"/>
        <v>6855.2200000000012</v>
      </c>
      <c r="O61" s="39">
        <f t="shared" si="22"/>
        <v>119863.72999999998</v>
      </c>
      <c r="P61" s="39">
        <f t="shared" si="22"/>
        <v>11682.879999999997</v>
      </c>
      <c r="Q61" s="39">
        <f t="shared" si="22"/>
        <v>7040.07</v>
      </c>
      <c r="R61" s="39">
        <f t="shared" si="22"/>
        <v>18760.810000000012</v>
      </c>
      <c r="S61" s="39">
        <f t="shared" si="22"/>
        <v>11514.660000000002</v>
      </c>
      <c r="T61" s="39">
        <f t="shared" si="22"/>
        <v>1245.8999999999978</v>
      </c>
      <c r="U61" s="39">
        <f t="shared" si="22"/>
        <v>8533.2200000000012</v>
      </c>
      <c r="V61" s="39">
        <f t="shared" si="22"/>
        <v>6113.1299999999974</v>
      </c>
      <c r="W61" s="39">
        <f t="shared" si="22"/>
        <v>18315.840000000004</v>
      </c>
      <c r="X61" s="39">
        <f t="shared" si="22"/>
        <v>42879.87000000001</v>
      </c>
      <c r="Y61" s="39">
        <f t="shared" si="22"/>
        <v>59130.380000000005</v>
      </c>
      <c r="Z61" s="39">
        <f t="shared" si="22"/>
        <v>42159.459999999992</v>
      </c>
      <c r="AA61" s="39">
        <f t="shared" si="22"/>
        <v>41639.789999999994</v>
      </c>
      <c r="AB61" s="39">
        <f t="shared" si="22"/>
        <v>350.63999999999942</v>
      </c>
      <c r="AC61" s="39">
        <f t="shared" si="22"/>
        <v>1517.4300000000003</v>
      </c>
      <c r="AD61" s="39">
        <f>AD7+AD10+AD12-AD14-AD16</f>
        <v>25452.829999999987</v>
      </c>
      <c r="AE61" s="39">
        <f>AE7+AE10+AE12-AE14-AE16</f>
        <v>63953.69</v>
      </c>
      <c r="AF61" s="39">
        <f>AF7+AF10+AF12-AF14-AF16</f>
        <v>16023.500000000002</v>
      </c>
      <c r="AG61" s="39">
        <f>AG7+AG10+AG12-AG14-AG16</f>
        <v>29390.31</v>
      </c>
      <c r="AH61" s="39">
        <f>AH7+AH10+AH12-AH14-AH16</f>
        <v>12300.09</v>
      </c>
      <c r="AI61" s="49">
        <f t="shared" si="18"/>
        <v>1230526.26</v>
      </c>
      <c r="AJ61" s="11"/>
    </row>
    <row r="62" spans="1:37" ht="15.75">
      <c r="A62" s="68"/>
      <c r="B62" s="16" t="s">
        <v>39</v>
      </c>
      <c r="C62" s="39">
        <f t="shared" ref="C62:AC62" si="23">C8+C11-C15</f>
        <v>3133.4400000000005</v>
      </c>
      <c r="D62" s="39">
        <f t="shared" si="23"/>
        <v>3856.6400000000012</v>
      </c>
      <c r="E62" s="39">
        <f t="shared" si="23"/>
        <v>131.31999999999971</v>
      </c>
      <c r="F62" s="39">
        <f t="shared" si="23"/>
        <v>1233.8599999999997</v>
      </c>
      <c r="G62" s="39">
        <f t="shared" si="23"/>
        <v>1195.6299999999992</v>
      </c>
      <c r="H62" s="39">
        <f t="shared" si="23"/>
        <v>7949.119999999999</v>
      </c>
      <c r="I62" s="39">
        <f t="shared" si="23"/>
        <v>4068.1800000000003</v>
      </c>
      <c r="J62" s="39">
        <f t="shared" si="23"/>
        <v>1158.7700000000004</v>
      </c>
      <c r="K62" s="39">
        <f t="shared" si="23"/>
        <v>0</v>
      </c>
      <c r="L62" s="39">
        <f t="shared" si="23"/>
        <v>1086.2599999999998</v>
      </c>
      <c r="M62" s="39">
        <f t="shared" si="23"/>
        <v>732.64000000000033</v>
      </c>
      <c r="N62" s="39">
        <f t="shared" si="23"/>
        <v>690.19000000000051</v>
      </c>
      <c r="O62" s="39">
        <f t="shared" si="23"/>
        <v>4110.3899999999994</v>
      </c>
      <c r="P62" s="39">
        <f t="shared" si="23"/>
        <v>547.5</v>
      </c>
      <c r="Q62" s="39">
        <f t="shared" si="23"/>
        <v>197.25</v>
      </c>
      <c r="R62" s="39">
        <f t="shared" si="23"/>
        <v>-1.8399999999999963</v>
      </c>
      <c r="S62" s="39">
        <f t="shared" si="23"/>
        <v>6.1800000000000637</v>
      </c>
      <c r="T62" s="39">
        <f t="shared" si="23"/>
        <v>57.17999999999995</v>
      </c>
      <c r="U62" s="39">
        <f t="shared" si="23"/>
        <v>121.50999999999999</v>
      </c>
      <c r="V62" s="39">
        <f t="shared" si="23"/>
        <v>593.5900000000006</v>
      </c>
      <c r="W62" s="39">
        <f t="shared" si="23"/>
        <v>27006.22</v>
      </c>
      <c r="X62" s="39">
        <f t="shared" si="23"/>
        <v>2128.4299999999994</v>
      </c>
      <c r="Y62" s="39">
        <f t="shared" si="23"/>
        <v>370.76</v>
      </c>
      <c r="Z62" s="39">
        <f t="shared" si="23"/>
        <v>1352.2399999999998</v>
      </c>
      <c r="AA62" s="39">
        <f t="shared" si="23"/>
        <v>1585.6599999999999</v>
      </c>
      <c r="AB62" s="39">
        <f t="shared" si="23"/>
        <v>0</v>
      </c>
      <c r="AC62" s="39">
        <f t="shared" si="23"/>
        <v>81.769999999999982</v>
      </c>
      <c r="AD62" s="39">
        <f>AD8+AD11-AD15</f>
        <v>522.93000000000029</v>
      </c>
      <c r="AE62" s="39">
        <f>AE8+AE11-AE15</f>
        <v>1578.19</v>
      </c>
      <c r="AF62" s="39">
        <f>AF8+AF11-AF15</f>
        <v>399.24</v>
      </c>
      <c r="AG62" s="39">
        <f>AG8+AG11-AG15</f>
        <v>688.2399999999999</v>
      </c>
      <c r="AH62" s="39">
        <f>AH8+AH11-AH15</f>
        <v>938.67999999999984</v>
      </c>
      <c r="AI62" s="49">
        <f t="shared" si="18"/>
        <v>67520.17</v>
      </c>
      <c r="AJ62" s="11"/>
    </row>
    <row r="63" spans="1:37" ht="15.75">
      <c r="B63" s="70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71"/>
      <c r="AJ63" s="11"/>
    </row>
    <row r="64" spans="1:37" ht="15.75">
      <c r="B64" s="70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3"/>
      <c r="AJ64" s="11"/>
    </row>
    <row r="65" spans="3:35">
      <c r="C65" s="17"/>
      <c r="D65" s="74"/>
      <c r="E65" s="74"/>
      <c r="F65" s="74"/>
      <c r="G65" s="74"/>
      <c r="H65" s="17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17"/>
      <c r="U65" s="74"/>
      <c r="V65" s="74"/>
      <c r="W65" s="74"/>
      <c r="X65" s="17"/>
      <c r="Y65" s="74"/>
      <c r="Z65" s="74"/>
      <c r="AA65" s="74"/>
      <c r="AB65" s="74"/>
      <c r="AC65" s="74"/>
      <c r="AD65" s="74"/>
      <c r="AE65" s="74"/>
      <c r="AF65" s="17"/>
      <c r="AG65" s="74"/>
      <c r="AH65" s="74"/>
      <c r="AI65" s="7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>
      <selection activeCell="E2" sqref="E2"/>
    </sheetView>
  </sheetViews>
  <sheetFormatPr defaultRowHeight="15"/>
  <cols>
    <col min="1" max="1" width="7.28515625" customWidth="1"/>
    <col min="2" max="2" width="54.42578125" customWidth="1"/>
    <col min="3" max="3" width="14.85546875" customWidth="1"/>
    <col min="4" max="5" width="14.85546875" style="2" customWidth="1"/>
    <col min="6" max="6" width="16.5703125" style="2" customWidth="1"/>
    <col min="7" max="13" width="14.85546875" style="2" customWidth="1"/>
    <col min="14" max="21" width="19.140625" customWidth="1"/>
    <col min="22" max="22" width="16.85546875" customWidth="1"/>
    <col min="23" max="24" width="16.85546875" style="2" customWidth="1"/>
    <col min="25" max="25" width="18.42578125" customWidth="1"/>
    <col min="26" max="26" width="13.42578125" customWidth="1"/>
    <col min="27" max="34" width="13.42578125" style="2" customWidth="1"/>
    <col min="35" max="35" width="14.42578125" customWidth="1"/>
    <col min="36" max="37" width="14.42578125" style="2" customWidth="1"/>
    <col min="38" max="38" width="16.85546875" style="2" customWidth="1"/>
    <col min="39" max="39" width="11.85546875" bestFit="1" customWidth="1"/>
  </cols>
  <sheetData>
    <row r="1" spans="1:41" ht="19.5">
      <c r="B1" s="1" t="s">
        <v>0</v>
      </c>
    </row>
    <row r="2" spans="1:41" ht="19.5">
      <c r="B2" s="1" t="s">
        <v>1</v>
      </c>
      <c r="G2" s="2" t="s">
        <v>103</v>
      </c>
    </row>
    <row r="3" spans="1:41" ht="19.5">
      <c r="B3" s="1" t="s">
        <v>105</v>
      </c>
    </row>
    <row r="4" spans="1:41" ht="19.5">
      <c r="B4" s="1"/>
    </row>
    <row r="5" spans="1:41" ht="19.5">
      <c r="A5" s="3"/>
      <c r="B5" s="76" t="s">
        <v>3</v>
      </c>
      <c r="C5" s="5" t="s">
        <v>106</v>
      </c>
      <c r="D5" s="5" t="s">
        <v>107</v>
      </c>
      <c r="E5" s="5" t="s">
        <v>108</v>
      </c>
      <c r="F5" s="5" t="s">
        <v>109</v>
      </c>
      <c r="G5" s="5" t="s">
        <v>110</v>
      </c>
      <c r="H5" s="5" t="s">
        <v>111</v>
      </c>
      <c r="I5" s="5" t="s">
        <v>112</v>
      </c>
      <c r="J5" s="5" t="s">
        <v>113</v>
      </c>
      <c r="K5" s="5" t="s">
        <v>114</v>
      </c>
      <c r="L5" s="5" t="s">
        <v>115</v>
      </c>
      <c r="M5" s="5" t="s">
        <v>116</v>
      </c>
      <c r="N5" s="5" t="s">
        <v>117</v>
      </c>
      <c r="O5" s="5" t="s">
        <v>118</v>
      </c>
      <c r="P5" s="5" t="s">
        <v>119</v>
      </c>
      <c r="Q5" s="5" t="s">
        <v>120</v>
      </c>
      <c r="R5" s="5" t="s">
        <v>121</v>
      </c>
      <c r="S5" s="5" t="s">
        <v>122</v>
      </c>
      <c r="T5" s="5" t="s">
        <v>123</v>
      </c>
      <c r="U5" s="5" t="s">
        <v>124</v>
      </c>
      <c r="V5" s="5" t="s">
        <v>125</v>
      </c>
      <c r="W5" s="5" t="s">
        <v>126</v>
      </c>
      <c r="X5" s="5" t="s">
        <v>127</v>
      </c>
      <c r="Y5" s="5" t="s">
        <v>128</v>
      </c>
      <c r="Z5" s="5" t="s">
        <v>129</v>
      </c>
      <c r="AA5" s="5" t="s">
        <v>130</v>
      </c>
      <c r="AB5" s="5" t="s">
        <v>131</v>
      </c>
      <c r="AC5" s="5" t="s">
        <v>132</v>
      </c>
      <c r="AD5" s="5" t="s">
        <v>133</v>
      </c>
      <c r="AE5" s="5" t="s">
        <v>134</v>
      </c>
      <c r="AF5" s="5" t="s">
        <v>135</v>
      </c>
      <c r="AG5" s="5" t="s">
        <v>136</v>
      </c>
      <c r="AH5" s="5" t="s">
        <v>137</v>
      </c>
      <c r="AI5" s="5" t="s">
        <v>138</v>
      </c>
      <c r="AJ5" s="5" t="s">
        <v>139</v>
      </c>
      <c r="AK5" s="5" t="s">
        <v>140</v>
      </c>
      <c r="AL5" s="77" t="s">
        <v>36</v>
      </c>
      <c r="AM5" s="70"/>
    </row>
    <row r="6" spans="1:41" ht="58.5" customHeight="1">
      <c r="A6" s="6"/>
      <c r="B6" s="7" t="s">
        <v>37</v>
      </c>
      <c r="C6" s="33">
        <f>C7+C8</f>
        <v>38918.9</v>
      </c>
      <c r="D6" s="33">
        <f t="shared" ref="D6:AK6" si="0">D7+D8</f>
        <v>74752.92</v>
      </c>
      <c r="E6" s="33">
        <f t="shared" si="0"/>
        <v>73489.41</v>
      </c>
      <c r="F6" s="33">
        <f t="shared" si="0"/>
        <v>56279.289999999994</v>
      </c>
      <c r="G6" s="33">
        <f t="shared" si="0"/>
        <v>24971.29</v>
      </c>
      <c r="H6" s="33">
        <f t="shared" si="0"/>
        <v>59480.590000000004</v>
      </c>
      <c r="I6" s="33">
        <f t="shared" si="0"/>
        <v>34052.51</v>
      </c>
      <c r="J6" s="33">
        <f t="shared" si="0"/>
        <v>32815.599999999999</v>
      </c>
      <c r="K6" s="33">
        <f t="shared" si="0"/>
        <v>70853.040000000008</v>
      </c>
      <c r="L6" s="33">
        <f t="shared" si="0"/>
        <v>26263.370000000003</v>
      </c>
      <c r="M6" s="33">
        <f t="shared" si="0"/>
        <v>30715.859999999997</v>
      </c>
      <c r="N6" s="33">
        <f t="shared" si="0"/>
        <v>95768.44</v>
      </c>
      <c r="O6" s="33">
        <f t="shared" si="0"/>
        <v>21692.39</v>
      </c>
      <c r="P6" s="33">
        <f t="shared" si="0"/>
        <v>104332.26</v>
      </c>
      <c r="Q6" s="33">
        <f t="shared" si="0"/>
        <v>36537.480000000003</v>
      </c>
      <c r="R6" s="33">
        <f t="shared" si="0"/>
        <v>23841.280000000002</v>
      </c>
      <c r="S6" s="33">
        <f t="shared" si="0"/>
        <v>24502</v>
      </c>
      <c r="T6" s="33">
        <f t="shared" si="0"/>
        <v>16979.28</v>
      </c>
      <c r="U6" s="33">
        <f t="shared" si="0"/>
        <v>67825.919999999998</v>
      </c>
      <c r="V6" s="33">
        <f t="shared" si="0"/>
        <v>37761.46</v>
      </c>
      <c r="W6" s="33">
        <f t="shared" si="0"/>
        <v>62213.81</v>
      </c>
      <c r="X6" s="33">
        <f t="shared" si="0"/>
        <v>68984.209999999992</v>
      </c>
      <c r="Y6" s="33">
        <f t="shared" si="0"/>
        <v>9960.6299999999992</v>
      </c>
      <c r="Z6" s="33">
        <f t="shared" si="0"/>
        <v>12452.84</v>
      </c>
      <c r="AA6" s="33">
        <f t="shared" si="0"/>
        <v>55922.97</v>
      </c>
      <c r="AB6" s="33">
        <f t="shared" si="0"/>
        <v>58215.26</v>
      </c>
      <c r="AC6" s="33">
        <f t="shared" si="0"/>
        <v>38941.57</v>
      </c>
      <c r="AD6" s="33">
        <f t="shared" si="0"/>
        <v>66246.13</v>
      </c>
      <c r="AE6" s="33">
        <f t="shared" si="0"/>
        <v>38257.519999999997</v>
      </c>
      <c r="AF6" s="33">
        <f t="shared" si="0"/>
        <v>72111.58</v>
      </c>
      <c r="AG6" s="33">
        <f t="shared" si="0"/>
        <v>53148.5</v>
      </c>
      <c r="AH6" s="33">
        <f t="shared" si="0"/>
        <v>60285.279999999999</v>
      </c>
      <c r="AI6" s="33">
        <f t="shared" si="0"/>
        <v>20745.72</v>
      </c>
      <c r="AJ6" s="33">
        <f t="shared" si="0"/>
        <v>43997.63</v>
      </c>
      <c r="AK6" s="33">
        <f t="shared" si="0"/>
        <v>21854.43</v>
      </c>
      <c r="AL6" s="34">
        <f t="shared" ref="AL6:AL18" si="1">C6+D6+E6+F6+G6+H6+I6+J6+K6+L6+M6+N6+O6+P6+Q6+R6+S6+T6+U6+V6+W6+X6+Y6+Z6+AA6+AB6+AC6+AD6+AE6+AF6+AG6+AH6+AI6+AJ6+AK6</f>
        <v>1635171.3699999999</v>
      </c>
      <c r="AM6" s="41"/>
      <c r="AN6" s="42"/>
      <c r="AO6" s="42"/>
    </row>
    <row r="7" spans="1:41" ht="15.75">
      <c r="A7" s="6"/>
      <c r="B7" s="12" t="s">
        <v>38</v>
      </c>
      <c r="C7" s="39">
        <v>36391.21</v>
      </c>
      <c r="D7" s="39">
        <v>72719.899999999994</v>
      </c>
      <c r="E7" s="39">
        <v>60251.33</v>
      </c>
      <c r="F7" s="39">
        <v>50751.519999999997</v>
      </c>
      <c r="G7" s="39">
        <v>23094.09</v>
      </c>
      <c r="H7" s="39">
        <v>55761.19</v>
      </c>
      <c r="I7" s="39">
        <v>33485.26</v>
      </c>
      <c r="J7" s="39">
        <v>31347.63</v>
      </c>
      <c r="K7" s="39">
        <v>68247.240000000005</v>
      </c>
      <c r="L7" s="39">
        <v>24909.81</v>
      </c>
      <c r="M7" s="39">
        <v>28904.92</v>
      </c>
      <c r="N7" s="39">
        <v>89692.25</v>
      </c>
      <c r="O7" s="39">
        <v>20828.12</v>
      </c>
      <c r="P7" s="39">
        <v>96466.79</v>
      </c>
      <c r="Q7" s="39">
        <v>35232.97</v>
      </c>
      <c r="R7" s="39">
        <v>22678.06</v>
      </c>
      <c r="S7" s="39">
        <v>25344.63</v>
      </c>
      <c r="T7" s="39">
        <v>15532.86</v>
      </c>
      <c r="U7" s="39">
        <v>65776.06</v>
      </c>
      <c r="V7" s="39">
        <v>36399.93</v>
      </c>
      <c r="W7" s="39">
        <v>60210.71</v>
      </c>
      <c r="X7" s="39">
        <v>66783.56</v>
      </c>
      <c r="Y7" s="39">
        <v>9421.4599999999991</v>
      </c>
      <c r="Z7" s="39">
        <v>11971.59</v>
      </c>
      <c r="AA7" s="39">
        <v>54392.49</v>
      </c>
      <c r="AB7" s="39">
        <v>55757.79</v>
      </c>
      <c r="AC7" s="39">
        <v>37289.79</v>
      </c>
      <c r="AD7" s="39">
        <v>62856.01</v>
      </c>
      <c r="AE7" s="39">
        <v>37371.74</v>
      </c>
      <c r="AF7" s="39">
        <v>70083.87</v>
      </c>
      <c r="AG7" s="39">
        <v>49883.97</v>
      </c>
      <c r="AH7" s="39">
        <v>39900.76</v>
      </c>
      <c r="AI7" s="39">
        <v>20370.72</v>
      </c>
      <c r="AJ7" s="39">
        <v>40903.31</v>
      </c>
      <c r="AK7" s="39">
        <v>20281.75</v>
      </c>
      <c r="AL7" s="47">
        <f t="shared" si="1"/>
        <v>1531295.2900000003</v>
      </c>
      <c r="AM7" s="41"/>
      <c r="AN7" s="63"/>
      <c r="AO7" s="42"/>
    </row>
    <row r="8" spans="1:41" ht="15.75">
      <c r="A8" s="6"/>
      <c r="B8" s="16" t="s">
        <v>39</v>
      </c>
      <c r="C8" s="39">
        <v>2527.69</v>
      </c>
      <c r="D8" s="39">
        <v>2033.02</v>
      </c>
      <c r="E8" s="39">
        <v>13238.08</v>
      </c>
      <c r="F8" s="39">
        <v>5527.77</v>
      </c>
      <c r="G8" s="39">
        <v>1877.2</v>
      </c>
      <c r="H8" s="39">
        <v>3719.4</v>
      </c>
      <c r="I8" s="39">
        <v>567.25</v>
      </c>
      <c r="J8" s="39">
        <v>1467.97</v>
      </c>
      <c r="K8" s="39">
        <v>2605.8000000000002</v>
      </c>
      <c r="L8" s="39">
        <v>1353.56</v>
      </c>
      <c r="M8" s="39">
        <v>1810.94</v>
      </c>
      <c r="N8" s="39">
        <v>6076.19</v>
      </c>
      <c r="O8" s="39">
        <v>864.27</v>
      </c>
      <c r="P8" s="39">
        <v>7865.47</v>
      </c>
      <c r="Q8" s="39">
        <v>1304.51</v>
      </c>
      <c r="R8" s="39">
        <v>1163.22</v>
      </c>
      <c r="S8" s="39">
        <v>-842.63</v>
      </c>
      <c r="T8" s="39">
        <v>1446.42</v>
      </c>
      <c r="U8" s="39">
        <v>2049.86</v>
      </c>
      <c r="V8" s="39">
        <v>1361.53</v>
      </c>
      <c r="W8" s="39">
        <v>2003.1</v>
      </c>
      <c r="X8" s="39">
        <v>2200.65</v>
      </c>
      <c r="Y8" s="39">
        <v>539.16999999999996</v>
      </c>
      <c r="Z8" s="39">
        <v>481.25</v>
      </c>
      <c r="AA8" s="39">
        <v>1530.48</v>
      </c>
      <c r="AB8" s="39">
        <v>2457.4699999999998</v>
      </c>
      <c r="AC8" s="39">
        <v>1651.78</v>
      </c>
      <c r="AD8" s="39">
        <v>3390.12</v>
      </c>
      <c r="AE8" s="39">
        <v>885.78</v>
      </c>
      <c r="AF8" s="39">
        <v>2027.71</v>
      </c>
      <c r="AG8" s="39">
        <v>3264.53</v>
      </c>
      <c r="AH8" s="39">
        <v>20384.52</v>
      </c>
      <c r="AI8" s="39">
        <v>375</v>
      </c>
      <c r="AJ8" s="39">
        <v>3094.32</v>
      </c>
      <c r="AK8" s="39">
        <v>1572.68</v>
      </c>
      <c r="AL8" s="47">
        <f t="shared" si="1"/>
        <v>103876.08000000002</v>
      </c>
      <c r="AM8" s="41"/>
      <c r="AN8" s="63"/>
      <c r="AO8" s="42"/>
    </row>
    <row r="9" spans="1:41" ht="19.5">
      <c r="A9" s="6"/>
      <c r="B9" s="18" t="s">
        <v>40</v>
      </c>
      <c r="C9" s="56">
        <f>C10+C11+C12+C13</f>
        <v>441131.33999999997</v>
      </c>
      <c r="D9" s="56">
        <f t="shared" ref="D9:AK9" si="2">D10+D11+D12+D13</f>
        <v>452420.21</v>
      </c>
      <c r="E9" s="56">
        <f t="shared" si="2"/>
        <v>265409.65999999997</v>
      </c>
      <c r="F9" s="56">
        <f t="shared" si="2"/>
        <v>241051.97999999998</v>
      </c>
      <c r="G9" s="56">
        <f t="shared" si="2"/>
        <v>450450.33</v>
      </c>
      <c r="H9" s="56">
        <f t="shared" si="2"/>
        <v>465095.9</v>
      </c>
      <c r="I9" s="56">
        <f t="shared" si="2"/>
        <v>105564.7</v>
      </c>
      <c r="J9" s="56">
        <f t="shared" si="2"/>
        <v>517871.37</v>
      </c>
      <c r="K9" s="56">
        <f t="shared" si="2"/>
        <v>332618.31</v>
      </c>
      <c r="L9" s="56">
        <f t="shared" si="2"/>
        <v>340746.69999999995</v>
      </c>
      <c r="M9" s="56">
        <f t="shared" si="2"/>
        <v>346739.76</v>
      </c>
      <c r="N9" s="56">
        <f t="shared" si="2"/>
        <v>712375.19000000006</v>
      </c>
      <c r="O9" s="56">
        <f t="shared" si="2"/>
        <v>409878.93999999994</v>
      </c>
      <c r="P9" s="56">
        <f t="shared" si="2"/>
        <v>1041586.35</v>
      </c>
      <c r="Q9" s="56">
        <f t="shared" si="2"/>
        <v>281427.5</v>
      </c>
      <c r="R9" s="56">
        <f t="shared" si="2"/>
        <v>280033.98</v>
      </c>
      <c r="S9" s="56">
        <f t="shared" si="2"/>
        <v>625649.87</v>
      </c>
      <c r="T9" s="56">
        <f t="shared" si="2"/>
        <v>745338.87999999989</v>
      </c>
      <c r="U9" s="56">
        <f t="shared" si="2"/>
        <v>590845.1</v>
      </c>
      <c r="V9" s="56">
        <f t="shared" si="2"/>
        <v>375507.39</v>
      </c>
      <c r="W9" s="56">
        <f t="shared" si="2"/>
        <v>647281.19999999995</v>
      </c>
      <c r="X9" s="56">
        <f t="shared" si="2"/>
        <v>663854.28</v>
      </c>
      <c r="Y9" s="56">
        <f t="shared" si="2"/>
        <v>278609.21999999997</v>
      </c>
      <c r="Z9" s="56">
        <f t="shared" si="2"/>
        <v>168854.51</v>
      </c>
      <c r="AA9" s="56">
        <f t="shared" si="2"/>
        <v>389558.87000000005</v>
      </c>
      <c r="AB9" s="56">
        <f t="shared" si="2"/>
        <v>671645.21</v>
      </c>
      <c r="AC9" s="56">
        <f t="shared" si="2"/>
        <v>553849.25</v>
      </c>
      <c r="AD9" s="56">
        <f t="shared" si="2"/>
        <v>546875.98</v>
      </c>
      <c r="AE9" s="56">
        <f t="shared" si="2"/>
        <v>336632.82999999996</v>
      </c>
      <c r="AF9" s="56">
        <f t="shared" si="2"/>
        <v>552372.80999999994</v>
      </c>
      <c r="AG9" s="56">
        <f t="shared" si="2"/>
        <v>666645.07000000007</v>
      </c>
      <c r="AH9" s="56">
        <f t="shared" si="2"/>
        <v>496026.51</v>
      </c>
      <c r="AI9" s="56">
        <f t="shared" si="2"/>
        <v>286893.92</v>
      </c>
      <c r="AJ9" s="56">
        <f t="shared" si="2"/>
        <v>378642.74</v>
      </c>
      <c r="AK9" s="56">
        <f t="shared" si="2"/>
        <v>411971.52999999997</v>
      </c>
      <c r="AL9" s="34">
        <f t="shared" si="1"/>
        <v>16071457.390000001</v>
      </c>
      <c r="AM9" s="41"/>
      <c r="AN9" s="42"/>
      <c r="AO9" s="42"/>
    </row>
    <row r="10" spans="1:41" ht="15.75">
      <c r="A10" s="6"/>
      <c r="B10" s="21" t="s">
        <v>41</v>
      </c>
      <c r="C10" s="39">
        <v>40361.519999999997</v>
      </c>
      <c r="D10" s="39">
        <v>42405.96</v>
      </c>
      <c r="E10" s="39">
        <v>24611.29</v>
      </c>
      <c r="F10" s="39">
        <v>24228.16</v>
      </c>
      <c r="G10" s="39">
        <v>39877.56</v>
      </c>
      <c r="H10" s="39">
        <v>39730.22</v>
      </c>
      <c r="I10" s="39">
        <v>10020.959999999999</v>
      </c>
      <c r="J10" s="39">
        <v>51476.83</v>
      </c>
      <c r="K10" s="39">
        <v>27481.14</v>
      </c>
      <c r="L10" s="39">
        <v>27895.57</v>
      </c>
      <c r="M10" s="39">
        <v>28119.919999999998</v>
      </c>
      <c r="N10" s="39">
        <v>44135.28</v>
      </c>
      <c r="O10" s="39">
        <v>27256.52</v>
      </c>
      <c r="P10" s="39">
        <v>64302.51</v>
      </c>
      <c r="Q10" s="39">
        <v>23330.16</v>
      </c>
      <c r="R10" s="39">
        <v>23281.439999999999</v>
      </c>
      <c r="S10" s="39">
        <v>50753</v>
      </c>
      <c r="T10" s="39">
        <v>69065.33</v>
      </c>
      <c r="U10" s="39">
        <v>55409.91</v>
      </c>
      <c r="V10" s="39">
        <v>35205.65</v>
      </c>
      <c r="W10" s="39">
        <v>60087.19</v>
      </c>
      <c r="X10" s="39">
        <v>55588.91</v>
      </c>
      <c r="Y10" s="39">
        <v>25070.63</v>
      </c>
      <c r="Z10" s="39">
        <v>15552.24</v>
      </c>
      <c r="AA10" s="39">
        <v>36118.44</v>
      </c>
      <c r="AB10" s="39">
        <v>55074.15</v>
      </c>
      <c r="AC10" s="39">
        <v>45067.97</v>
      </c>
      <c r="AD10" s="39">
        <v>50825.71</v>
      </c>
      <c r="AE10" s="39">
        <v>31662.17</v>
      </c>
      <c r="AF10" s="39">
        <v>52082.879999999997</v>
      </c>
      <c r="AG10" s="39">
        <v>55117.56</v>
      </c>
      <c r="AH10" s="39">
        <v>22339.919999999998</v>
      </c>
      <c r="AI10" s="39">
        <v>26813.31</v>
      </c>
      <c r="AJ10" s="39">
        <v>34364.36</v>
      </c>
      <c r="AK10" s="39">
        <v>37008.78</v>
      </c>
      <c r="AL10" s="47">
        <f t="shared" si="1"/>
        <v>1351723.1500000001</v>
      </c>
      <c r="AM10" s="41"/>
      <c r="AN10" s="42"/>
      <c r="AO10" s="42"/>
    </row>
    <row r="11" spans="1:41" ht="15.75">
      <c r="A11" s="6"/>
      <c r="B11" s="21" t="s">
        <v>141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102692.28</v>
      </c>
      <c r="O11" s="39">
        <v>47316.24</v>
      </c>
      <c r="P11" s="39">
        <v>141656.4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7">
        <f t="shared" si="1"/>
        <v>291664.92</v>
      </c>
      <c r="AM11" s="41"/>
      <c r="AN11" s="42"/>
      <c r="AO11" s="42"/>
    </row>
    <row r="12" spans="1:41" ht="15.75">
      <c r="A12" s="6"/>
      <c r="B12" s="22" t="s">
        <v>39</v>
      </c>
      <c r="C12" s="39">
        <v>19905.16</v>
      </c>
      <c r="D12" s="39">
        <v>13102.72</v>
      </c>
      <c r="E12" s="39">
        <v>30646.97</v>
      </c>
      <c r="F12" s="39">
        <v>9610.5400000000009</v>
      </c>
      <c r="G12" s="39">
        <v>30356.49</v>
      </c>
      <c r="H12" s="39">
        <v>51394.03</v>
      </c>
      <c r="I12" s="39">
        <v>982.29</v>
      </c>
      <c r="J12" s="39">
        <v>18312.18</v>
      </c>
      <c r="K12" s="39">
        <v>12399.12</v>
      </c>
      <c r="L12" s="39">
        <v>15644.78</v>
      </c>
      <c r="M12" s="39">
        <v>19320.66</v>
      </c>
      <c r="N12" s="39">
        <v>40697.57</v>
      </c>
      <c r="O12" s="39">
        <v>10786.14</v>
      </c>
      <c r="P12" s="39">
        <v>70721.56</v>
      </c>
      <c r="Q12" s="39">
        <v>9535.4</v>
      </c>
      <c r="R12" s="39">
        <v>13006.77</v>
      </c>
      <c r="S12" s="39">
        <v>34162.230000000003</v>
      </c>
      <c r="T12" s="39">
        <v>20911.11</v>
      </c>
      <c r="U12" s="39">
        <v>12619.9</v>
      </c>
      <c r="V12" s="39">
        <v>10561.21</v>
      </c>
      <c r="W12" s="39">
        <v>20654.52</v>
      </c>
      <c r="X12" s="39">
        <v>18279.900000000001</v>
      </c>
      <c r="Y12" s="39">
        <v>17019.63</v>
      </c>
      <c r="Z12" s="39">
        <v>5262.23</v>
      </c>
      <c r="AA12" s="39">
        <v>10814.15</v>
      </c>
      <c r="AB12" s="39">
        <v>27079.61</v>
      </c>
      <c r="AC12" s="39">
        <v>30445.32</v>
      </c>
      <c r="AD12" s="39">
        <v>25839.75</v>
      </c>
      <c r="AE12" s="39">
        <v>8184.17</v>
      </c>
      <c r="AF12" s="39">
        <v>15191.38</v>
      </c>
      <c r="AG12" s="39">
        <v>30625.22</v>
      </c>
      <c r="AH12" s="39">
        <v>292018.89</v>
      </c>
      <c r="AI12" s="39">
        <v>4426.96</v>
      </c>
      <c r="AJ12" s="39">
        <v>21875.59</v>
      </c>
      <c r="AK12" s="39">
        <v>28110.15</v>
      </c>
      <c r="AL12" s="47">
        <f t="shared" si="1"/>
        <v>1000504.3</v>
      </c>
      <c r="AM12" s="41"/>
      <c r="AN12" s="42"/>
      <c r="AO12" s="42"/>
    </row>
    <row r="13" spans="1:41" ht="15.75">
      <c r="A13" s="6"/>
      <c r="B13" s="23" t="s">
        <v>38</v>
      </c>
      <c r="C13" s="39">
        <v>380864.66</v>
      </c>
      <c r="D13" s="39">
        <v>396911.53</v>
      </c>
      <c r="E13" s="39">
        <v>210151.4</v>
      </c>
      <c r="F13" s="39">
        <v>207213.28</v>
      </c>
      <c r="G13" s="39">
        <v>380216.28</v>
      </c>
      <c r="H13" s="39">
        <v>373971.65</v>
      </c>
      <c r="I13" s="39">
        <v>94561.45</v>
      </c>
      <c r="J13" s="39">
        <v>448082.36</v>
      </c>
      <c r="K13" s="39">
        <v>292738.05</v>
      </c>
      <c r="L13" s="39">
        <v>297206.34999999998</v>
      </c>
      <c r="M13" s="39">
        <v>299299.18</v>
      </c>
      <c r="N13" s="39">
        <v>524850.06000000006</v>
      </c>
      <c r="O13" s="39">
        <v>324520.03999999998</v>
      </c>
      <c r="P13" s="39">
        <v>764905.88</v>
      </c>
      <c r="Q13" s="39">
        <v>248561.94</v>
      </c>
      <c r="R13" s="39">
        <v>243745.77</v>
      </c>
      <c r="S13" s="39">
        <v>540734.64</v>
      </c>
      <c r="T13" s="39">
        <v>655362.43999999994</v>
      </c>
      <c r="U13" s="39">
        <v>522815.29</v>
      </c>
      <c r="V13" s="39">
        <v>329740.53000000003</v>
      </c>
      <c r="W13" s="39">
        <v>566539.49</v>
      </c>
      <c r="X13" s="39">
        <v>589985.47</v>
      </c>
      <c r="Y13" s="39">
        <v>236518.96</v>
      </c>
      <c r="Z13" s="39">
        <v>148040.04</v>
      </c>
      <c r="AA13" s="39">
        <v>342626.28</v>
      </c>
      <c r="AB13" s="39">
        <v>589491.44999999995</v>
      </c>
      <c r="AC13" s="39">
        <v>478335.96</v>
      </c>
      <c r="AD13" s="39">
        <v>470210.52</v>
      </c>
      <c r="AE13" s="39">
        <v>296786.49</v>
      </c>
      <c r="AF13" s="39">
        <v>485098.55</v>
      </c>
      <c r="AG13" s="39">
        <v>580902.29</v>
      </c>
      <c r="AH13" s="39">
        <v>181667.7</v>
      </c>
      <c r="AI13" s="39">
        <v>255653.65</v>
      </c>
      <c r="AJ13" s="39">
        <v>322402.78999999998</v>
      </c>
      <c r="AK13" s="39">
        <v>346852.6</v>
      </c>
      <c r="AL13" s="47">
        <f t="shared" si="1"/>
        <v>13427565.02</v>
      </c>
      <c r="AM13" s="41"/>
      <c r="AN13" s="42"/>
      <c r="AO13" s="42"/>
    </row>
    <row r="14" spans="1:41" ht="19.5">
      <c r="A14" s="24" t="s">
        <v>42</v>
      </c>
      <c r="B14" s="25" t="s">
        <v>43</v>
      </c>
      <c r="C14" s="78">
        <f>C15+C16+C17+C18</f>
        <v>386169.33</v>
      </c>
      <c r="D14" s="78">
        <f t="shared" ref="D14:AK14" si="3">D15+D16+D17+D18</f>
        <v>411985.51</v>
      </c>
      <c r="E14" s="78">
        <f t="shared" si="3"/>
        <v>252070.39</v>
      </c>
      <c r="F14" s="78">
        <f t="shared" si="3"/>
        <v>232045.31</v>
      </c>
      <c r="G14" s="78">
        <f t="shared" si="3"/>
        <v>391967.58</v>
      </c>
      <c r="H14" s="78">
        <f t="shared" si="3"/>
        <v>372805.83</v>
      </c>
      <c r="I14" s="78">
        <f t="shared" si="3"/>
        <v>94655.69</v>
      </c>
      <c r="J14" s="78">
        <f t="shared" si="3"/>
        <v>452523.65</v>
      </c>
      <c r="K14" s="78">
        <f t="shared" si="3"/>
        <v>320673.23</v>
      </c>
      <c r="L14" s="78">
        <f t="shared" si="3"/>
        <v>302805.44</v>
      </c>
      <c r="M14" s="78">
        <f t="shared" si="3"/>
        <v>328379.44</v>
      </c>
      <c r="N14" s="78">
        <f t="shared" si="3"/>
        <v>647263.68999999994</v>
      </c>
      <c r="O14" s="78">
        <f t="shared" si="3"/>
        <v>281474.42</v>
      </c>
      <c r="P14" s="78">
        <f t="shared" si="3"/>
        <v>913948.55</v>
      </c>
      <c r="Q14" s="78">
        <f t="shared" si="3"/>
        <v>266642.73</v>
      </c>
      <c r="R14" s="78">
        <f t="shared" si="3"/>
        <v>246051.6</v>
      </c>
      <c r="S14" s="78">
        <f t="shared" si="3"/>
        <v>580219.19000000006</v>
      </c>
      <c r="T14" s="78">
        <f t="shared" si="3"/>
        <v>307778.96000000002</v>
      </c>
      <c r="U14" s="78">
        <f t="shared" si="3"/>
        <v>499479.96</v>
      </c>
      <c r="V14" s="78">
        <f t="shared" si="3"/>
        <v>334800.5</v>
      </c>
      <c r="W14" s="78">
        <f t="shared" si="3"/>
        <v>590186.99</v>
      </c>
      <c r="X14" s="78">
        <f t="shared" si="3"/>
        <v>583909.15</v>
      </c>
      <c r="Y14" s="78">
        <f t="shared" si="3"/>
        <v>227137.13999999998</v>
      </c>
      <c r="Z14" s="78">
        <f t="shared" si="3"/>
        <v>158304.27000000002</v>
      </c>
      <c r="AA14" s="78">
        <f t="shared" si="3"/>
        <v>359055.86</v>
      </c>
      <c r="AB14" s="78">
        <f t="shared" si="3"/>
        <v>614245.69000000006</v>
      </c>
      <c r="AC14" s="78">
        <f t="shared" si="3"/>
        <v>483507.54000000004</v>
      </c>
      <c r="AD14" s="78">
        <f t="shared" si="3"/>
        <v>490113.69</v>
      </c>
      <c r="AE14" s="78">
        <f t="shared" si="3"/>
        <v>305335.07</v>
      </c>
      <c r="AF14" s="78">
        <f t="shared" si="3"/>
        <v>509824.73</v>
      </c>
      <c r="AG14" s="78">
        <f t="shared" si="3"/>
        <v>588905.13</v>
      </c>
      <c r="AH14" s="78">
        <f t="shared" si="3"/>
        <v>430035.86</v>
      </c>
      <c r="AI14" s="78">
        <f t="shared" si="3"/>
        <v>260431.43</v>
      </c>
      <c r="AJ14" s="78">
        <f t="shared" si="3"/>
        <v>347705.98</v>
      </c>
      <c r="AK14" s="78">
        <f t="shared" si="3"/>
        <v>366022.02</v>
      </c>
      <c r="AL14" s="79">
        <f t="shared" si="1"/>
        <v>13938461.549999997</v>
      </c>
      <c r="AM14" s="41"/>
      <c r="AN14" s="42"/>
      <c r="AO14" s="42"/>
    </row>
    <row r="15" spans="1:41" ht="15.75">
      <c r="A15" s="24" t="s">
        <v>44</v>
      </c>
      <c r="B15" s="21" t="s">
        <v>41</v>
      </c>
      <c r="C15" s="39">
        <v>35344.47</v>
      </c>
      <c r="D15" s="39">
        <v>38572.32</v>
      </c>
      <c r="E15" s="39">
        <v>23750.32</v>
      </c>
      <c r="F15" s="39">
        <v>23215.26</v>
      </c>
      <c r="G15" s="39">
        <v>34740.42</v>
      </c>
      <c r="H15" s="39">
        <v>32748.45</v>
      </c>
      <c r="I15" s="39">
        <v>9010.66</v>
      </c>
      <c r="J15" s="39">
        <v>46707.31</v>
      </c>
      <c r="K15" s="39">
        <v>26488.1</v>
      </c>
      <c r="L15" s="39">
        <v>24822.639999999999</v>
      </c>
      <c r="M15" s="39">
        <v>26679.95</v>
      </c>
      <c r="N15" s="39">
        <v>40120.35</v>
      </c>
      <c r="O15" s="39">
        <v>18213.259999999998</v>
      </c>
      <c r="P15" s="39">
        <v>55908.74</v>
      </c>
      <c r="Q15" s="39">
        <v>22124.53</v>
      </c>
      <c r="R15" s="39">
        <v>20576.599999999999</v>
      </c>
      <c r="S15" s="39">
        <v>47116.35</v>
      </c>
      <c r="T15" s="39">
        <v>27703.82</v>
      </c>
      <c r="U15" s="39">
        <v>46903.61</v>
      </c>
      <c r="V15" s="39">
        <v>31444.26</v>
      </c>
      <c r="W15" s="39">
        <v>54860.65</v>
      </c>
      <c r="X15" s="39">
        <v>48813.52</v>
      </c>
      <c r="Y15" s="39">
        <v>20451.05</v>
      </c>
      <c r="Z15" s="39">
        <v>14642.75</v>
      </c>
      <c r="AA15" s="39">
        <v>33244.400000000001</v>
      </c>
      <c r="AB15" s="39">
        <v>50300.05</v>
      </c>
      <c r="AC15" s="39">
        <v>38770.129999999997</v>
      </c>
      <c r="AD15" s="39">
        <v>45494.98</v>
      </c>
      <c r="AE15" s="39">
        <v>28756.51</v>
      </c>
      <c r="AF15" s="39">
        <v>48076.480000000003</v>
      </c>
      <c r="AG15" s="39">
        <v>48686.720000000001</v>
      </c>
      <c r="AH15" s="39">
        <v>19386.71</v>
      </c>
      <c r="AI15" s="39">
        <v>24351.65</v>
      </c>
      <c r="AJ15" s="39">
        <v>31566.99</v>
      </c>
      <c r="AK15" s="39">
        <v>32916.61</v>
      </c>
      <c r="AL15" s="47">
        <f t="shared" si="1"/>
        <v>1172510.6200000001</v>
      </c>
      <c r="AM15" s="41"/>
      <c r="AN15" s="42"/>
      <c r="AO15" s="42"/>
    </row>
    <row r="16" spans="1:41" ht="15.75">
      <c r="A16" s="24" t="s">
        <v>45</v>
      </c>
      <c r="B16" s="21" t="s">
        <v>141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93352.42</v>
      </c>
      <c r="O16" s="39">
        <v>41470.19</v>
      </c>
      <c r="P16" s="39">
        <v>130086.55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47">
        <f t="shared" si="1"/>
        <v>264909.15999999997</v>
      </c>
      <c r="AM16" s="41"/>
      <c r="AN16" s="42"/>
      <c r="AO16" s="42"/>
    </row>
    <row r="17" spans="1:41" ht="15.75">
      <c r="A17" s="24" t="s">
        <v>46</v>
      </c>
      <c r="B17" s="21" t="s">
        <v>39</v>
      </c>
      <c r="C17" s="39">
        <v>18065.68</v>
      </c>
      <c r="D17" s="39">
        <v>11406.91</v>
      </c>
      <c r="E17" s="39">
        <v>25468.1</v>
      </c>
      <c r="F17" s="39">
        <v>11272.95</v>
      </c>
      <c r="G17" s="39">
        <v>26385.32</v>
      </c>
      <c r="H17" s="39">
        <v>28870.42</v>
      </c>
      <c r="I17" s="39">
        <v>982.84</v>
      </c>
      <c r="J17" s="39">
        <v>16822.689999999999</v>
      </c>
      <c r="K17" s="39">
        <v>12109.81</v>
      </c>
      <c r="L17" s="39">
        <v>13798.1</v>
      </c>
      <c r="M17" s="39">
        <v>17864.78</v>
      </c>
      <c r="N17" s="39">
        <v>37234.33</v>
      </c>
      <c r="O17" s="39">
        <v>7900.54</v>
      </c>
      <c r="P17" s="39">
        <v>63207.97</v>
      </c>
      <c r="Q17" s="39">
        <v>9140.27</v>
      </c>
      <c r="R17" s="39">
        <v>10980</v>
      </c>
      <c r="S17" s="39">
        <v>30787.94</v>
      </c>
      <c r="T17" s="39">
        <v>18925.47</v>
      </c>
      <c r="U17" s="39">
        <v>10790.22</v>
      </c>
      <c r="V17" s="39">
        <v>9314.8799999999992</v>
      </c>
      <c r="W17" s="39">
        <v>18687.66</v>
      </c>
      <c r="X17" s="39">
        <v>17614.98</v>
      </c>
      <c r="Y17" s="39">
        <v>13875.51</v>
      </c>
      <c r="Z17" s="39">
        <v>4927.6000000000004</v>
      </c>
      <c r="AA17" s="39">
        <v>9833.2900000000009</v>
      </c>
      <c r="AB17" s="39">
        <v>24510.5</v>
      </c>
      <c r="AC17" s="39">
        <v>26068.400000000001</v>
      </c>
      <c r="AD17" s="39">
        <v>23932.9</v>
      </c>
      <c r="AE17" s="39">
        <v>7808.47</v>
      </c>
      <c r="AF17" s="39">
        <v>14054.5</v>
      </c>
      <c r="AG17" s="39">
        <v>27262.58</v>
      </c>
      <c r="AH17" s="39">
        <v>251251.34</v>
      </c>
      <c r="AI17" s="39">
        <v>4042.43</v>
      </c>
      <c r="AJ17" s="39">
        <v>20286.2</v>
      </c>
      <c r="AK17" s="39">
        <v>24771.02</v>
      </c>
      <c r="AL17" s="47">
        <f t="shared" si="1"/>
        <v>870256.59999999986</v>
      </c>
      <c r="AM17" s="41"/>
      <c r="AN17" s="42"/>
      <c r="AO17" s="42"/>
    </row>
    <row r="18" spans="1:41" ht="15.75">
      <c r="A18" s="27" t="s">
        <v>142</v>
      </c>
      <c r="B18" s="28" t="s">
        <v>38</v>
      </c>
      <c r="C18" s="39">
        <v>332759.18</v>
      </c>
      <c r="D18" s="39">
        <v>362006.28</v>
      </c>
      <c r="E18" s="39">
        <v>202851.97</v>
      </c>
      <c r="F18" s="39">
        <v>197557.1</v>
      </c>
      <c r="G18" s="39">
        <v>330841.84000000003</v>
      </c>
      <c r="H18" s="39">
        <v>311186.96000000002</v>
      </c>
      <c r="I18" s="39">
        <v>84662.19</v>
      </c>
      <c r="J18" s="39">
        <v>388993.65</v>
      </c>
      <c r="K18" s="39">
        <v>282075.32</v>
      </c>
      <c r="L18" s="39">
        <v>264184.7</v>
      </c>
      <c r="M18" s="39">
        <v>283834.71000000002</v>
      </c>
      <c r="N18" s="39">
        <v>476556.59</v>
      </c>
      <c r="O18" s="39">
        <v>213890.43</v>
      </c>
      <c r="P18" s="39">
        <v>664745.29</v>
      </c>
      <c r="Q18" s="39">
        <v>235377.93</v>
      </c>
      <c r="R18" s="39">
        <v>214495</v>
      </c>
      <c r="S18" s="39">
        <v>502314.9</v>
      </c>
      <c r="T18" s="39">
        <v>261149.67</v>
      </c>
      <c r="U18" s="39">
        <v>441786.13</v>
      </c>
      <c r="V18" s="39">
        <v>294041.36</v>
      </c>
      <c r="W18" s="39">
        <v>516638.68</v>
      </c>
      <c r="X18" s="39">
        <v>517480.65</v>
      </c>
      <c r="Y18" s="39">
        <v>192810.58</v>
      </c>
      <c r="Z18" s="39">
        <v>138733.92000000001</v>
      </c>
      <c r="AA18" s="39">
        <v>315978.17</v>
      </c>
      <c r="AB18" s="39">
        <v>539435.14</v>
      </c>
      <c r="AC18" s="39">
        <v>418669.01</v>
      </c>
      <c r="AD18" s="39">
        <v>420685.81</v>
      </c>
      <c r="AE18" s="39">
        <v>268770.09000000003</v>
      </c>
      <c r="AF18" s="39">
        <v>447693.75</v>
      </c>
      <c r="AG18" s="39">
        <v>512955.83</v>
      </c>
      <c r="AH18" s="39">
        <v>159397.81</v>
      </c>
      <c r="AI18" s="39">
        <v>232037.35</v>
      </c>
      <c r="AJ18" s="39">
        <v>295852.78999999998</v>
      </c>
      <c r="AK18" s="39">
        <v>308334.39</v>
      </c>
      <c r="AL18" s="47">
        <f t="shared" si="1"/>
        <v>11630785.17</v>
      </c>
      <c r="AM18" s="41"/>
      <c r="AN18" s="42"/>
      <c r="AO18" s="42"/>
    </row>
    <row r="19" spans="1:41" ht="37.5" customHeight="1">
      <c r="A19" s="29"/>
      <c r="B19" s="30" t="s">
        <v>47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7"/>
      <c r="AM19" s="41"/>
      <c r="AN19" s="42"/>
      <c r="AO19" s="42"/>
    </row>
    <row r="20" spans="1:41" ht="39">
      <c r="A20" s="31" t="s">
        <v>48</v>
      </c>
      <c r="B20" s="32" t="s">
        <v>49</v>
      </c>
      <c r="C20" s="80">
        <f t="shared" ref="C20:AK20" si="4">C21+C36</f>
        <v>475441.27522449964</v>
      </c>
      <c r="D20" s="80">
        <f t="shared" si="4"/>
        <v>454098.4517452927</v>
      </c>
      <c r="E20" s="80">
        <f t="shared" si="4"/>
        <v>298337.0707193258</v>
      </c>
      <c r="F20" s="80">
        <f t="shared" si="4"/>
        <v>285859.84081322898</v>
      </c>
      <c r="G20" s="80">
        <f t="shared" si="4"/>
        <v>468049.59045065893</v>
      </c>
      <c r="H20" s="80">
        <f t="shared" si="4"/>
        <v>384355.86752071191</v>
      </c>
      <c r="I20" s="80">
        <f t="shared" si="4"/>
        <v>131616.20645463135</v>
      </c>
      <c r="J20" s="80">
        <f t="shared" si="4"/>
        <v>627693.29736943147</v>
      </c>
      <c r="K20" s="80">
        <f t="shared" si="4"/>
        <v>369674.04873134359</v>
      </c>
      <c r="L20" s="80">
        <f t="shared" si="4"/>
        <v>356061.34653434041</v>
      </c>
      <c r="M20" s="80">
        <f t="shared" si="4"/>
        <v>364226.23386793846</v>
      </c>
      <c r="N20" s="80">
        <f t="shared" si="4"/>
        <v>624436.97551332717</v>
      </c>
      <c r="O20" s="80">
        <f t="shared" si="4"/>
        <v>305960.98073393386</v>
      </c>
      <c r="P20" s="80">
        <f t="shared" si="4"/>
        <v>734003.7936458803</v>
      </c>
      <c r="Q20" s="80">
        <f t="shared" si="4"/>
        <v>300381.93542358518</v>
      </c>
      <c r="R20" s="80">
        <f t="shared" si="4"/>
        <v>301949.48432283447</v>
      </c>
      <c r="S20" s="80">
        <f t="shared" si="4"/>
        <v>615070.02629988128</v>
      </c>
      <c r="T20" s="80">
        <f t="shared" si="4"/>
        <v>426631.37034329289</v>
      </c>
      <c r="U20" s="80">
        <f t="shared" si="4"/>
        <v>615180.25408008229</v>
      </c>
      <c r="V20" s="80">
        <f t="shared" si="4"/>
        <v>320225.55700402701</v>
      </c>
      <c r="W20" s="80">
        <f t="shared" si="4"/>
        <v>542371.05384142348</v>
      </c>
      <c r="X20" s="80">
        <f t="shared" si="4"/>
        <v>647850.29254467133</v>
      </c>
      <c r="Y20" s="80">
        <f t="shared" si="4"/>
        <v>281251.47055717185</v>
      </c>
      <c r="Z20" s="80">
        <f t="shared" si="4"/>
        <v>200131.87422619748</v>
      </c>
      <c r="AA20" s="80">
        <f t="shared" si="4"/>
        <v>433556.11571026809</v>
      </c>
      <c r="AB20" s="80">
        <f t="shared" si="4"/>
        <v>764348.28128292109</v>
      </c>
      <c r="AC20" s="80">
        <f t="shared" si="4"/>
        <v>514387.61497207504</v>
      </c>
      <c r="AD20" s="80">
        <f t="shared" si="4"/>
        <v>620996.72825852316</v>
      </c>
      <c r="AE20" s="80">
        <f t="shared" si="4"/>
        <v>350873.9974966934</v>
      </c>
      <c r="AF20" s="80">
        <f t="shared" si="4"/>
        <v>602435.94337127591</v>
      </c>
      <c r="AG20" s="80">
        <f t="shared" si="4"/>
        <v>671236.76617037738</v>
      </c>
      <c r="AH20" s="80">
        <f t="shared" si="4"/>
        <v>267479.11156399222</v>
      </c>
      <c r="AI20" s="80">
        <f t="shared" si="4"/>
        <v>414563.02460605261</v>
      </c>
      <c r="AJ20" s="80">
        <f t="shared" si="4"/>
        <v>408551.6338110487</v>
      </c>
      <c r="AK20" s="80">
        <f t="shared" si="4"/>
        <v>395727.67341626482</v>
      </c>
      <c r="AL20" s="79">
        <f t="shared" ref="AL20:AL64" si="5">C20+D20+E20+F20+G20+H20+I20+J20+K20+L20+M20+N20+O20+P20+Q20+R20+S20+T20+U20+V20+W20+X20+Y20+Z20+AA20+AB20+AC20+AD20+AE20+AF20+AG20+AH20+AI20+AJ20+AK20</f>
        <v>15575015.188627206</v>
      </c>
      <c r="AM20" s="41"/>
      <c r="AN20" s="42"/>
      <c r="AO20" s="42"/>
    </row>
    <row r="21" spans="1:41" ht="39">
      <c r="A21" s="35" t="s">
        <v>50</v>
      </c>
      <c r="B21" s="36" t="s">
        <v>51</v>
      </c>
      <c r="C21" s="33">
        <f t="shared" ref="C21:AK21" si="6">C22+C23+C24+C25+C34+C35</f>
        <v>216802.39902075083</v>
      </c>
      <c r="D21" s="33">
        <f t="shared" si="6"/>
        <v>227778.60346093343</v>
      </c>
      <c r="E21" s="33">
        <f t="shared" si="6"/>
        <v>136416.52332231481</v>
      </c>
      <c r="F21" s="33">
        <f t="shared" si="6"/>
        <v>130133.5426083378</v>
      </c>
      <c r="G21" s="33">
        <f t="shared" si="6"/>
        <v>214198.98968837879</v>
      </c>
      <c r="H21" s="33">
        <f t="shared" si="6"/>
        <v>188847.65352746178</v>
      </c>
      <c r="I21" s="33">
        <f t="shared" si="6"/>
        <v>53826.275166485</v>
      </c>
      <c r="J21" s="33">
        <f t="shared" si="6"/>
        <v>299013.10594582523</v>
      </c>
      <c r="K21" s="33">
        <f t="shared" si="6"/>
        <v>155372.22806087698</v>
      </c>
      <c r="L21" s="33">
        <f t="shared" si="6"/>
        <v>149838.58900169921</v>
      </c>
      <c r="M21" s="33">
        <f t="shared" si="6"/>
        <v>149791.70224632462</v>
      </c>
      <c r="N21" s="33">
        <f t="shared" si="6"/>
        <v>241436.98228777305</v>
      </c>
      <c r="O21" s="33">
        <f t="shared" si="6"/>
        <v>125197.511191736</v>
      </c>
      <c r="P21" s="33">
        <f t="shared" si="6"/>
        <v>332397.36571883725</v>
      </c>
      <c r="Q21" s="33">
        <f t="shared" si="6"/>
        <v>125314.67707247261</v>
      </c>
      <c r="R21" s="33">
        <f t="shared" si="6"/>
        <v>125054.271093036</v>
      </c>
      <c r="S21" s="33">
        <f>S22+S23+S24+S25+S34+S35</f>
        <v>274061.14977081498</v>
      </c>
      <c r="T21" s="33">
        <f t="shared" si="6"/>
        <v>201685.74111214618</v>
      </c>
      <c r="U21" s="33">
        <f t="shared" si="6"/>
        <v>298371.08069028321</v>
      </c>
      <c r="V21" s="33">
        <f t="shared" si="6"/>
        <v>124551.8596545052</v>
      </c>
      <c r="W21" s="33">
        <f t="shared" si="6"/>
        <v>218227.89795232617</v>
      </c>
      <c r="X21" s="33">
        <f t="shared" si="6"/>
        <v>298622.74595711881</v>
      </c>
      <c r="Y21" s="33">
        <f t="shared" si="6"/>
        <v>134460.844651664</v>
      </c>
      <c r="Z21" s="33">
        <f t="shared" si="6"/>
        <v>83538.789024820988</v>
      </c>
      <c r="AA21" s="33">
        <f t="shared" si="6"/>
        <v>194003.71871106658</v>
      </c>
      <c r="AB21" s="33">
        <f t="shared" si="6"/>
        <v>297185.3093144311</v>
      </c>
      <c r="AC21" s="33">
        <f t="shared" si="6"/>
        <v>242562.29826720961</v>
      </c>
      <c r="AD21" s="33">
        <f t="shared" si="6"/>
        <v>273023.7599298986</v>
      </c>
      <c r="AE21" s="33">
        <f t="shared" si="6"/>
        <v>170241.5110913268</v>
      </c>
      <c r="AF21" s="33">
        <f t="shared" si="6"/>
        <v>279755.98456879862</v>
      </c>
      <c r="AG21" s="33">
        <f t="shared" si="6"/>
        <v>297574.69447844982</v>
      </c>
      <c r="AH21" s="33">
        <f t="shared" si="6"/>
        <v>118632.2287639522</v>
      </c>
      <c r="AI21" s="33">
        <f t="shared" si="6"/>
        <v>143738.488121462</v>
      </c>
      <c r="AJ21" s="33">
        <f t="shared" si="6"/>
        <v>187460.972479647</v>
      </c>
      <c r="AK21" s="33">
        <f t="shared" si="6"/>
        <v>201379.72922432402</v>
      </c>
      <c r="AL21" s="34">
        <f t="shared" si="5"/>
        <v>6910499.223177488</v>
      </c>
      <c r="AM21" s="41"/>
      <c r="AN21" s="42"/>
      <c r="AO21" s="42"/>
    </row>
    <row r="22" spans="1:41" ht="31.5">
      <c r="A22" s="35" t="s">
        <v>52</v>
      </c>
      <c r="B22" s="38" t="s">
        <v>53</v>
      </c>
      <c r="C22" s="81">
        <v>7760.14</v>
      </c>
      <c r="D22" s="81">
        <v>8153.02</v>
      </c>
      <c r="E22" s="81">
        <v>4882.84</v>
      </c>
      <c r="F22" s="81">
        <v>4657.95</v>
      </c>
      <c r="G22" s="81">
        <v>7666.96</v>
      </c>
      <c r="H22" s="81">
        <v>6759.54</v>
      </c>
      <c r="I22" s="81">
        <v>1926.64</v>
      </c>
      <c r="J22" s="81">
        <v>10702.76</v>
      </c>
      <c r="K22" s="81">
        <v>5561.33</v>
      </c>
      <c r="L22" s="81">
        <v>5363.26</v>
      </c>
      <c r="M22" s="81">
        <v>5361.59</v>
      </c>
      <c r="N22" s="81">
        <v>8641.9</v>
      </c>
      <c r="O22" s="81">
        <v>4481.2700000000004</v>
      </c>
      <c r="P22" s="81">
        <v>11897.71</v>
      </c>
      <c r="Q22" s="81">
        <v>4485.47</v>
      </c>
      <c r="R22" s="81">
        <v>4476.1499999999996</v>
      </c>
      <c r="S22" s="81">
        <v>9757.85</v>
      </c>
      <c r="T22" s="81">
        <v>7219.06</v>
      </c>
      <c r="U22" s="81">
        <v>10661.52</v>
      </c>
      <c r="V22" s="81">
        <v>6753.02</v>
      </c>
      <c r="W22" s="81">
        <v>11831.99</v>
      </c>
      <c r="X22" s="81">
        <v>10629.83</v>
      </c>
      <c r="Y22" s="81">
        <v>4812.84</v>
      </c>
      <c r="Z22" s="81">
        <v>2990.16</v>
      </c>
      <c r="AA22" s="81">
        <v>6944.1</v>
      </c>
      <c r="AB22" s="81">
        <v>10582.06</v>
      </c>
      <c r="AC22" s="81">
        <v>8651.2199999999993</v>
      </c>
      <c r="AD22" s="81">
        <v>9772.51</v>
      </c>
      <c r="AE22" s="81">
        <v>6093.56</v>
      </c>
      <c r="AF22" s="81">
        <v>10013.48</v>
      </c>
      <c r="AG22" s="81">
        <v>10596.97</v>
      </c>
      <c r="AH22" s="81">
        <v>0</v>
      </c>
      <c r="AI22" s="81">
        <v>5144.8999999999996</v>
      </c>
      <c r="AJ22" s="81">
        <v>6709.91</v>
      </c>
      <c r="AK22" s="81">
        <v>7208.11</v>
      </c>
      <c r="AL22" s="47">
        <f t="shared" si="5"/>
        <v>249151.62</v>
      </c>
      <c r="AM22" s="41"/>
      <c r="AN22" s="42"/>
      <c r="AO22" s="42"/>
    </row>
    <row r="23" spans="1:41" ht="15.75">
      <c r="A23" s="24" t="s">
        <v>54</v>
      </c>
      <c r="B23" s="50" t="s">
        <v>55</v>
      </c>
      <c r="C23" s="39">
        <v>28805.13</v>
      </c>
      <c r="D23" s="39">
        <v>30263.47</v>
      </c>
      <c r="E23" s="39">
        <v>18124.78</v>
      </c>
      <c r="F23" s="39">
        <v>17290</v>
      </c>
      <c r="G23" s="39">
        <v>28459.23</v>
      </c>
      <c r="H23" s="39">
        <v>25090.97</v>
      </c>
      <c r="I23" s="39">
        <v>7151.55</v>
      </c>
      <c r="J23" s="39">
        <v>39727.94</v>
      </c>
      <c r="K23" s="39">
        <v>20643.3</v>
      </c>
      <c r="L23" s="39">
        <v>19908.080000000002</v>
      </c>
      <c r="M23" s="39">
        <v>19901.86</v>
      </c>
      <c r="N23" s="39">
        <v>32078.17</v>
      </c>
      <c r="O23" s="39">
        <v>16634.18</v>
      </c>
      <c r="P23" s="39">
        <v>44163.49</v>
      </c>
      <c r="Q23" s="39">
        <v>16649.75</v>
      </c>
      <c r="R23" s="39">
        <v>16615.150000000001</v>
      </c>
      <c r="S23" s="39">
        <v>36220.5</v>
      </c>
      <c r="T23" s="39">
        <v>26796.68</v>
      </c>
      <c r="U23" s="39">
        <v>39574.839999999997</v>
      </c>
      <c r="V23" s="39">
        <v>25066.75</v>
      </c>
      <c r="W23" s="39">
        <v>43919.57</v>
      </c>
      <c r="X23" s="39">
        <v>39457.199999999997</v>
      </c>
      <c r="Y23" s="39">
        <v>17864.939999999999</v>
      </c>
      <c r="Z23" s="39">
        <v>11099.26</v>
      </c>
      <c r="AA23" s="39">
        <v>25776.02</v>
      </c>
      <c r="AB23" s="39">
        <v>39279.89</v>
      </c>
      <c r="AC23" s="39">
        <v>32112.77</v>
      </c>
      <c r="AD23" s="39">
        <v>36274.9</v>
      </c>
      <c r="AE23" s="39">
        <v>22618.89</v>
      </c>
      <c r="AF23" s="39">
        <v>37169.370000000003</v>
      </c>
      <c r="AG23" s="39">
        <v>39335.25</v>
      </c>
      <c r="AH23" s="39">
        <v>16347.01</v>
      </c>
      <c r="AI23" s="39">
        <v>19097.61</v>
      </c>
      <c r="AJ23" s="39">
        <v>24906.73</v>
      </c>
      <c r="AK23" s="39">
        <v>26756.03</v>
      </c>
      <c r="AL23" s="47">
        <f t="shared" si="5"/>
        <v>941181.25999999989</v>
      </c>
      <c r="AM23" s="41"/>
      <c r="AN23" s="42"/>
      <c r="AO23" s="42"/>
    </row>
    <row r="24" spans="1:41" ht="15.75">
      <c r="A24" s="27" t="s">
        <v>56</v>
      </c>
      <c r="B24" s="43" t="s">
        <v>57</v>
      </c>
      <c r="C24" s="39">
        <v>29056.44</v>
      </c>
      <c r="D24" s="39">
        <v>30527.5</v>
      </c>
      <c r="E24" s="39">
        <v>18282.91</v>
      </c>
      <c r="F24" s="39">
        <v>17440.849999999999</v>
      </c>
      <c r="G24" s="39">
        <v>28707.53</v>
      </c>
      <c r="H24" s="39">
        <v>25309.87</v>
      </c>
      <c r="I24" s="39">
        <v>7213.94</v>
      </c>
      <c r="J24" s="39">
        <v>40074.54</v>
      </c>
      <c r="K24" s="39">
        <v>20823.41</v>
      </c>
      <c r="L24" s="39">
        <v>20081.77</v>
      </c>
      <c r="M24" s="39">
        <v>20075.490000000002</v>
      </c>
      <c r="N24" s="39">
        <v>32358.04</v>
      </c>
      <c r="O24" s="39">
        <v>16779.310000000001</v>
      </c>
      <c r="P24" s="39">
        <v>44548.79</v>
      </c>
      <c r="Q24" s="39">
        <v>16795.009999999998</v>
      </c>
      <c r="R24" s="39">
        <v>16760.11</v>
      </c>
      <c r="S24" s="39">
        <v>36536.5</v>
      </c>
      <c r="T24" s="39">
        <v>27030.47</v>
      </c>
      <c r="U24" s="39">
        <v>39920.11</v>
      </c>
      <c r="V24" s="39">
        <v>25285.439999999999</v>
      </c>
      <c r="W24" s="39">
        <v>44302.74</v>
      </c>
      <c r="X24" s="39">
        <v>39801.449999999997</v>
      </c>
      <c r="Y24" s="39">
        <v>18020.810000000001</v>
      </c>
      <c r="Z24" s="39">
        <v>11196.09</v>
      </c>
      <c r="AA24" s="39">
        <v>26000.9</v>
      </c>
      <c r="AB24" s="39">
        <v>39622.58</v>
      </c>
      <c r="AC24" s="39">
        <v>32392.94</v>
      </c>
      <c r="AD24" s="39">
        <v>36591.379999999997</v>
      </c>
      <c r="AE24" s="39">
        <v>22816.23</v>
      </c>
      <c r="AF24" s="39">
        <v>37493.65</v>
      </c>
      <c r="AG24" s="39">
        <v>39678.42</v>
      </c>
      <c r="AH24" s="39">
        <v>16489.63</v>
      </c>
      <c r="AI24" s="39">
        <v>19264.23</v>
      </c>
      <c r="AJ24" s="39">
        <v>25124.03</v>
      </c>
      <c r="AK24" s="39">
        <v>26989.46</v>
      </c>
      <c r="AL24" s="47">
        <f t="shared" si="5"/>
        <v>949392.57</v>
      </c>
      <c r="AM24" s="41"/>
      <c r="AN24" s="42"/>
      <c r="AO24" s="42"/>
    </row>
    <row r="25" spans="1:41" ht="31.5">
      <c r="A25" s="35" t="s">
        <v>58</v>
      </c>
      <c r="B25" s="45" t="s">
        <v>59</v>
      </c>
      <c r="C25" s="46">
        <f>C26+C27+C28+C29+C30+C31+C32</f>
        <v>146366.05902075081</v>
      </c>
      <c r="D25" s="46">
        <f t="shared" ref="D25:AK25" si="7">D26+D27+D28+D29+D30+D31+D32</f>
        <v>153776.22346093343</v>
      </c>
      <c r="E25" s="46">
        <f t="shared" si="7"/>
        <v>92096.523322314824</v>
      </c>
      <c r="F25" s="46">
        <f t="shared" si="7"/>
        <v>87854.802608337792</v>
      </c>
      <c r="G25" s="46">
        <f t="shared" si="7"/>
        <v>144608.44968837878</v>
      </c>
      <c r="H25" s="46">
        <f t="shared" si="7"/>
        <v>127493.4435274618</v>
      </c>
      <c r="I25" s="46">
        <f t="shared" si="7"/>
        <v>36338.795166484997</v>
      </c>
      <c r="J25" s="46">
        <f t="shared" si="7"/>
        <v>201867.5459458252</v>
      </c>
      <c r="K25" s="46">
        <f t="shared" si="7"/>
        <v>104893.76806087699</v>
      </c>
      <c r="L25" s="46">
        <f t="shared" si="7"/>
        <v>101157.93900169918</v>
      </c>
      <c r="M25" s="46">
        <f t="shared" si="7"/>
        <v>101126.27224632462</v>
      </c>
      <c r="N25" s="46">
        <f t="shared" si="7"/>
        <v>162997.17228777302</v>
      </c>
      <c r="O25" s="46">
        <f t="shared" si="7"/>
        <v>84522.431191736003</v>
      </c>
      <c r="P25" s="46">
        <f t="shared" si="7"/>
        <v>224405.67571883724</v>
      </c>
      <c r="Q25" s="46">
        <f t="shared" si="7"/>
        <v>84601.527072472614</v>
      </c>
      <c r="R25" s="46">
        <f t="shared" si="7"/>
        <v>84425.721093036002</v>
      </c>
      <c r="S25" s="46">
        <f t="shared" si="7"/>
        <v>184045.359770815</v>
      </c>
      <c r="T25" s="46">
        <f t="shared" si="7"/>
        <v>136160.60111214619</v>
      </c>
      <c r="U25" s="46">
        <f t="shared" si="7"/>
        <v>201089.6006902832</v>
      </c>
      <c r="V25" s="46">
        <f t="shared" si="7"/>
        <v>63256.869654505201</v>
      </c>
      <c r="W25" s="46">
        <f t="shared" si="7"/>
        <v>110832.6679523262</v>
      </c>
      <c r="X25" s="46">
        <f t="shared" si="7"/>
        <v>200491.8659571188</v>
      </c>
      <c r="Y25" s="46">
        <f t="shared" si="7"/>
        <v>90776.224651664015</v>
      </c>
      <c r="Z25" s="46">
        <f t="shared" si="7"/>
        <v>56398.099024821</v>
      </c>
      <c r="AA25" s="46">
        <f t="shared" si="7"/>
        <v>130974.36871106659</v>
      </c>
      <c r="AB25" s="46">
        <f t="shared" si="7"/>
        <v>199590.87931443116</v>
      </c>
      <c r="AC25" s="46">
        <f t="shared" si="7"/>
        <v>163172.97826720963</v>
      </c>
      <c r="AD25" s="46">
        <f t="shared" si="7"/>
        <v>184321.79992989861</v>
      </c>
      <c r="AE25" s="46">
        <f t="shared" si="7"/>
        <v>114932.2010913268</v>
      </c>
      <c r="AF25" s="46">
        <f t="shared" si="7"/>
        <v>188866.81456879861</v>
      </c>
      <c r="AG25" s="46">
        <f t="shared" si="7"/>
        <v>199872.16447844982</v>
      </c>
      <c r="AH25" s="46">
        <f t="shared" si="7"/>
        <v>83063.26876395219</v>
      </c>
      <c r="AI25" s="46">
        <f t="shared" si="7"/>
        <v>97039.678121461984</v>
      </c>
      <c r="AJ25" s="46">
        <f t="shared" si="7"/>
        <v>126557.272479647</v>
      </c>
      <c r="AK25" s="46">
        <f t="shared" si="7"/>
        <v>135953.99922432401</v>
      </c>
      <c r="AL25" s="47">
        <f t="shared" si="5"/>
        <v>4605929.0631774878</v>
      </c>
      <c r="AM25" s="41"/>
      <c r="AN25" s="42"/>
      <c r="AO25" s="42"/>
    </row>
    <row r="26" spans="1:41" ht="15.75">
      <c r="A26" s="24"/>
      <c r="B26" s="48" t="s">
        <v>60</v>
      </c>
      <c r="C26" s="39">
        <v>98382.46</v>
      </c>
      <c r="D26" s="39">
        <v>103363.33</v>
      </c>
      <c r="E26" s="39">
        <v>61904.26</v>
      </c>
      <c r="F26" s="39">
        <v>59053.11</v>
      </c>
      <c r="G26" s="39">
        <v>97201.06</v>
      </c>
      <c r="H26" s="39">
        <v>85696.91</v>
      </c>
      <c r="I26" s="39">
        <v>24425.75</v>
      </c>
      <c r="J26" s="39">
        <v>135688.74</v>
      </c>
      <c r="K26" s="39">
        <v>70506.149999999994</v>
      </c>
      <c r="L26" s="39">
        <v>67995.039999999994</v>
      </c>
      <c r="M26" s="39">
        <v>67973.77</v>
      </c>
      <c r="N26" s="39">
        <v>109561.35</v>
      </c>
      <c r="O26" s="39">
        <v>56813.2</v>
      </c>
      <c r="P26" s="39">
        <v>150838.14000000001</v>
      </c>
      <c r="Q26" s="39">
        <v>56866.37</v>
      </c>
      <c r="R26" s="39">
        <v>56748.2</v>
      </c>
      <c r="S26" s="39">
        <v>123709.25</v>
      </c>
      <c r="T26" s="39">
        <v>91522.69</v>
      </c>
      <c r="U26" s="39">
        <v>135165.84</v>
      </c>
      <c r="V26" s="39">
        <v>32254.74</v>
      </c>
      <c r="W26" s="39">
        <v>56513.69</v>
      </c>
      <c r="X26" s="39">
        <v>134764.06</v>
      </c>
      <c r="Y26" s="39">
        <v>61016.800000000003</v>
      </c>
      <c r="Z26" s="39">
        <v>37908.949999999997</v>
      </c>
      <c r="AA26" s="39">
        <v>88036.67</v>
      </c>
      <c r="AB26" s="39">
        <v>134158.44</v>
      </c>
      <c r="AC26" s="39">
        <v>109679.52</v>
      </c>
      <c r="AD26" s="39">
        <v>123895.07</v>
      </c>
      <c r="AE26" s="39">
        <v>77253.66</v>
      </c>
      <c r="AF26" s="39">
        <v>126950.07</v>
      </c>
      <c r="AG26" s="39">
        <v>134347.51</v>
      </c>
      <c r="AH26" s="39">
        <v>55832.39</v>
      </c>
      <c r="AI26" s="39">
        <v>65226.9</v>
      </c>
      <c r="AJ26" s="39">
        <v>85067.65</v>
      </c>
      <c r="AK26" s="39">
        <v>91383.8</v>
      </c>
      <c r="AL26" s="82">
        <f t="shared" si="5"/>
        <v>3067705.5399999996</v>
      </c>
      <c r="AM26" s="41"/>
      <c r="AN26" s="42"/>
      <c r="AO26" s="42"/>
    </row>
    <row r="27" spans="1:41" ht="15.75">
      <c r="A27" s="24"/>
      <c r="B27" s="48" t="s">
        <v>61</v>
      </c>
      <c r="C27" s="39">
        <f>C26*0.20153998</f>
        <v>19827.999020750802</v>
      </c>
      <c r="D27" s="39">
        <f t="shared" ref="D27:AK27" si="8">D26*0.20153998</f>
        <v>20831.8434609334</v>
      </c>
      <c r="E27" s="39">
        <f t="shared" si="8"/>
        <v>12476.183322314801</v>
      </c>
      <c r="F27" s="39">
        <f t="shared" si="8"/>
        <v>11901.562608337801</v>
      </c>
      <c r="G27" s="39">
        <f t="shared" si="8"/>
        <v>19589.899688378799</v>
      </c>
      <c r="H27" s="39">
        <f t="shared" si="8"/>
        <v>17271.353527461801</v>
      </c>
      <c r="I27" s="39">
        <f t="shared" si="8"/>
        <v>4922.765166485</v>
      </c>
      <c r="J27" s="39">
        <f t="shared" si="8"/>
        <v>27346.705945825201</v>
      </c>
      <c r="K27" s="39">
        <f t="shared" si="8"/>
        <v>14209.808060877</v>
      </c>
      <c r="L27" s="39">
        <f t="shared" si="8"/>
        <v>13703.719001699199</v>
      </c>
      <c r="M27" s="39">
        <f t="shared" si="8"/>
        <v>13699.432246324601</v>
      </c>
      <c r="N27" s="39">
        <f t="shared" si="8"/>
        <v>22080.992287773002</v>
      </c>
      <c r="O27" s="39">
        <f t="shared" si="8"/>
        <v>11450.131191736</v>
      </c>
      <c r="P27" s="39">
        <f t="shared" si="8"/>
        <v>30399.915718837205</v>
      </c>
      <c r="Q27" s="39">
        <f t="shared" si="8"/>
        <v>11460.847072472601</v>
      </c>
      <c r="R27" s="39">
        <f t="shared" si="8"/>
        <v>11437.031093035999</v>
      </c>
      <c r="S27" s="39">
        <f t="shared" si="8"/>
        <v>24932.359770815001</v>
      </c>
      <c r="T27" s="39">
        <f t="shared" si="8"/>
        <v>18445.481112146201</v>
      </c>
      <c r="U27" s="39">
        <f t="shared" si="8"/>
        <v>27241.320690283199</v>
      </c>
      <c r="V27" s="39">
        <f t="shared" si="8"/>
        <v>6500.6196545052007</v>
      </c>
      <c r="W27" s="39">
        <f t="shared" si="8"/>
        <v>11389.767952326201</v>
      </c>
      <c r="X27" s="39">
        <f t="shared" si="8"/>
        <v>27160.3459571188</v>
      </c>
      <c r="Y27" s="39">
        <f t="shared" si="8"/>
        <v>12297.324651664001</v>
      </c>
      <c r="Z27" s="39">
        <f t="shared" si="8"/>
        <v>7640.1690248209998</v>
      </c>
      <c r="AA27" s="39">
        <f t="shared" si="8"/>
        <v>17742.908711066601</v>
      </c>
      <c r="AB27" s="39">
        <f t="shared" si="8"/>
        <v>27038.2893144312</v>
      </c>
      <c r="AC27" s="39">
        <f t="shared" si="8"/>
        <v>22104.808267209602</v>
      </c>
      <c r="AD27" s="39">
        <f t="shared" si="8"/>
        <v>24969.809929898602</v>
      </c>
      <c r="AE27" s="39">
        <f t="shared" si="8"/>
        <v>15569.7010913268</v>
      </c>
      <c r="AF27" s="39">
        <f t="shared" si="8"/>
        <v>25585.514568798604</v>
      </c>
      <c r="AG27" s="39">
        <f t="shared" si="8"/>
        <v>27076.394478449802</v>
      </c>
      <c r="AH27" s="39">
        <f t="shared" si="8"/>
        <v>11252.4587639522</v>
      </c>
      <c r="AI27" s="39">
        <f t="shared" si="8"/>
        <v>13145.828121462</v>
      </c>
      <c r="AJ27" s="39">
        <f t="shared" si="8"/>
        <v>17144.532479646998</v>
      </c>
      <c r="AK27" s="39">
        <f t="shared" si="8"/>
        <v>18417.489224324003</v>
      </c>
      <c r="AL27" s="82">
        <f t="shared" si="5"/>
        <v>618265.31317748933</v>
      </c>
      <c r="AM27" s="41"/>
      <c r="AN27" s="42"/>
      <c r="AO27" s="42"/>
    </row>
    <row r="28" spans="1:41" ht="15.75">
      <c r="A28" s="24"/>
      <c r="B28" s="48" t="s">
        <v>62</v>
      </c>
      <c r="C28" s="39">
        <v>15485.33</v>
      </c>
      <c r="D28" s="39">
        <v>16269.31</v>
      </c>
      <c r="E28" s="39">
        <v>9743.68</v>
      </c>
      <c r="F28" s="39">
        <v>9294.92</v>
      </c>
      <c r="G28" s="39">
        <v>15299.37</v>
      </c>
      <c r="H28" s="39">
        <v>13488.63</v>
      </c>
      <c r="I28" s="39">
        <v>3844.59</v>
      </c>
      <c r="J28" s="39">
        <v>21357.31</v>
      </c>
      <c r="K28" s="39">
        <v>11097.62</v>
      </c>
      <c r="L28" s="39">
        <v>10702.37</v>
      </c>
      <c r="M28" s="39">
        <v>10699.02</v>
      </c>
      <c r="N28" s="39">
        <v>17244.88</v>
      </c>
      <c r="O28" s="39">
        <v>8942.36</v>
      </c>
      <c r="P28" s="39">
        <v>23741.81</v>
      </c>
      <c r="Q28" s="39">
        <v>8950.73</v>
      </c>
      <c r="R28" s="39">
        <v>8932.1299999999992</v>
      </c>
      <c r="S28" s="39">
        <v>19471.75</v>
      </c>
      <c r="T28" s="39">
        <v>14405.6</v>
      </c>
      <c r="U28" s="39">
        <v>21275</v>
      </c>
      <c r="V28" s="39">
        <v>13475.61</v>
      </c>
      <c r="W28" s="39">
        <v>23610.68</v>
      </c>
      <c r="X28" s="39">
        <v>21211.759999999998</v>
      </c>
      <c r="Y28" s="39">
        <v>9604</v>
      </c>
      <c r="Z28" s="39">
        <v>5966.84</v>
      </c>
      <c r="AA28" s="39">
        <v>13856.91</v>
      </c>
      <c r="AB28" s="39">
        <v>21116.44</v>
      </c>
      <c r="AC28" s="39">
        <v>17263.48</v>
      </c>
      <c r="AD28" s="39">
        <v>19500.990000000002</v>
      </c>
      <c r="AE28" s="39">
        <v>12159.67</v>
      </c>
      <c r="AF28" s="39">
        <v>19981.849999999999</v>
      </c>
      <c r="AG28" s="39">
        <v>21146.2</v>
      </c>
      <c r="AH28" s="39">
        <v>8787.98</v>
      </c>
      <c r="AI28" s="39">
        <v>10266.65</v>
      </c>
      <c r="AJ28" s="39">
        <v>13389.59</v>
      </c>
      <c r="AK28" s="39">
        <v>14383.75</v>
      </c>
      <c r="AL28" s="82">
        <f t="shared" si="5"/>
        <v>505968.81</v>
      </c>
      <c r="AM28" s="41"/>
      <c r="AN28" s="42"/>
      <c r="AO28" s="42"/>
    </row>
    <row r="29" spans="1:41" ht="15.75">
      <c r="A29" s="24"/>
      <c r="B29" s="48" t="s">
        <v>63</v>
      </c>
      <c r="C29" s="39">
        <v>1024.04</v>
      </c>
      <c r="D29" s="39">
        <v>1075.8900000000001</v>
      </c>
      <c r="E29" s="39">
        <v>644.35</v>
      </c>
      <c r="F29" s="39">
        <v>614.66999999999996</v>
      </c>
      <c r="G29" s="39">
        <v>1011.75</v>
      </c>
      <c r="H29" s="39">
        <v>892</v>
      </c>
      <c r="I29" s="39">
        <v>254.24</v>
      </c>
      <c r="J29" s="39">
        <v>1412.36</v>
      </c>
      <c r="K29" s="39">
        <v>733.88</v>
      </c>
      <c r="L29" s="39">
        <v>707.75</v>
      </c>
      <c r="M29" s="39">
        <v>707.52</v>
      </c>
      <c r="N29" s="39">
        <v>1140.4000000000001</v>
      </c>
      <c r="O29" s="39">
        <v>591.36</v>
      </c>
      <c r="P29" s="39">
        <v>1570.04</v>
      </c>
      <c r="Q29" s="39">
        <v>591.91</v>
      </c>
      <c r="R29" s="39">
        <v>590.67999999999995</v>
      </c>
      <c r="S29" s="39">
        <v>1287.6600000000001</v>
      </c>
      <c r="T29" s="39">
        <v>952.64</v>
      </c>
      <c r="U29" s="39">
        <v>1406.91</v>
      </c>
      <c r="V29" s="39">
        <v>891.14</v>
      </c>
      <c r="W29" s="39">
        <v>1561.37</v>
      </c>
      <c r="X29" s="39">
        <v>1402.73</v>
      </c>
      <c r="Y29" s="39">
        <v>635.11</v>
      </c>
      <c r="Z29" s="39">
        <v>394.59</v>
      </c>
      <c r="AA29" s="39">
        <v>916.36</v>
      </c>
      <c r="AB29" s="39">
        <v>1396.43</v>
      </c>
      <c r="AC29" s="39">
        <v>1141.6300000000001</v>
      </c>
      <c r="AD29" s="39">
        <v>1289.5999999999999</v>
      </c>
      <c r="AE29" s="39">
        <v>804.12</v>
      </c>
      <c r="AF29" s="39">
        <v>1321.4</v>
      </c>
      <c r="AG29" s="39">
        <v>1398.4</v>
      </c>
      <c r="AH29" s="39">
        <v>581.15</v>
      </c>
      <c r="AI29" s="39">
        <v>678.93</v>
      </c>
      <c r="AJ29" s="39">
        <v>885.44</v>
      </c>
      <c r="AK29" s="39">
        <v>951.2</v>
      </c>
      <c r="AL29" s="82">
        <f t="shared" si="5"/>
        <v>33459.65</v>
      </c>
      <c r="AM29" s="41"/>
      <c r="AN29" s="42"/>
      <c r="AO29" s="42"/>
    </row>
    <row r="30" spans="1:41" ht="15.75">
      <c r="A30" s="24"/>
      <c r="B30" s="48" t="s">
        <v>64</v>
      </c>
      <c r="C30" s="39">
        <v>98.17</v>
      </c>
      <c r="D30" s="39">
        <v>103.14</v>
      </c>
      <c r="E30" s="39">
        <v>61.77</v>
      </c>
      <c r="F30" s="39">
        <v>58.92</v>
      </c>
      <c r="G30" s="39">
        <v>96.99</v>
      </c>
      <c r="H30" s="39">
        <v>85.51</v>
      </c>
      <c r="I30" s="39">
        <v>24.37</v>
      </c>
      <c r="J30" s="39">
        <v>135.38999999999999</v>
      </c>
      <c r="K30" s="39">
        <v>70.349999999999994</v>
      </c>
      <c r="L30" s="39">
        <v>67.849999999999994</v>
      </c>
      <c r="M30" s="39">
        <v>67.819999999999993</v>
      </c>
      <c r="N30" s="39">
        <v>109.32</v>
      </c>
      <c r="O30" s="39">
        <v>56.69</v>
      </c>
      <c r="P30" s="39">
        <v>150.51</v>
      </c>
      <c r="Q30" s="39">
        <v>56.74</v>
      </c>
      <c r="R30" s="39">
        <v>56.62</v>
      </c>
      <c r="S30" s="39">
        <v>123.44</v>
      </c>
      <c r="T30" s="39">
        <v>91.32</v>
      </c>
      <c r="U30" s="39">
        <v>134.87</v>
      </c>
      <c r="V30" s="39">
        <v>85.43</v>
      </c>
      <c r="W30" s="39">
        <v>149.68</v>
      </c>
      <c r="X30" s="39">
        <v>134.47</v>
      </c>
      <c r="Y30" s="39">
        <v>60.88</v>
      </c>
      <c r="Z30" s="39">
        <v>37.83</v>
      </c>
      <c r="AA30" s="39">
        <v>87.84</v>
      </c>
      <c r="AB30" s="39">
        <v>133.86000000000001</v>
      </c>
      <c r="AC30" s="39">
        <v>109.44</v>
      </c>
      <c r="AD30" s="39">
        <v>123.62</v>
      </c>
      <c r="AE30" s="39">
        <v>77.08</v>
      </c>
      <c r="AF30" s="39">
        <v>126.67</v>
      </c>
      <c r="AG30" s="39">
        <v>134.05000000000001</v>
      </c>
      <c r="AH30" s="39">
        <v>55.71</v>
      </c>
      <c r="AI30" s="39">
        <v>65.08</v>
      </c>
      <c r="AJ30" s="39">
        <v>84.88</v>
      </c>
      <c r="AK30" s="39">
        <v>91.2</v>
      </c>
      <c r="AL30" s="82">
        <f t="shared" si="5"/>
        <v>3207.51</v>
      </c>
      <c r="AM30" s="41"/>
      <c r="AN30" s="42"/>
      <c r="AO30" s="42"/>
    </row>
    <row r="31" spans="1:41" ht="15.75">
      <c r="A31" s="24"/>
      <c r="B31" s="48" t="s">
        <v>65</v>
      </c>
      <c r="C31" s="39">
        <v>10924</v>
      </c>
      <c r="D31" s="39">
        <v>11477.06</v>
      </c>
      <c r="E31" s="39">
        <v>6873.61</v>
      </c>
      <c r="F31" s="39">
        <v>6557.03</v>
      </c>
      <c r="G31" s="39">
        <v>10792.82</v>
      </c>
      <c r="H31" s="39">
        <v>9515.4500000000007</v>
      </c>
      <c r="I31" s="39">
        <v>2712.14</v>
      </c>
      <c r="J31" s="39">
        <v>15066.34</v>
      </c>
      <c r="K31" s="39">
        <v>7828.73</v>
      </c>
      <c r="L31" s="39">
        <v>7549.9</v>
      </c>
      <c r="M31" s="39">
        <v>7547.54</v>
      </c>
      <c r="N31" s="39">
        <v>12165.26</v>
      </c>
      <c r="O31" s="39">
        <v>6308.31</v>
      </c>
      <c r="P31" s="39">
        <v>16748.47</v>
      </c>
      <c r="Q31" s="39">
        <v>6314.22</v>
      </c>
      <c r="R31" s="39">
        <v>6301.1</v>
      </c>
      <c r="S31" s="39">
        <v>13736.19</v>
      </c>
      <c r="T31" s="39">
        <v>10162.32</v>
      </c>
      <c r="U31" s="39">
        <v>15008.28</v>
      </c>
      <c r="V31" s="39">
        <v>9506.26</v>
      </c>
      <c r="W31" s="39">
        <v>16655.97</v>
      </c>
      <c r="X31" s="39">
        <v>14963.67</v>
      </c>
      <c r="Y31" s="39">
        <v>6775.07</v>
      </c>
      <c r="Z31" s="39">
        <v>4209.26</v>
      </c>
      <c r="AA31" s="39">
        <v>9775.25</v>
      </c>
      <c r="AB31" s="39">
        <v>14896.43</v>
      </c>
      <c r="AC31" s="39">
        <v>12178.38</v>
      </c>
      <c r="AD31" s="39">
        <v>13756.82</v>
      </c>
      <c r="AE31" s="39">
        <v>8577.94</v>
      </c>
      <c r="AF31" s="39">
        <v>14096.04</v>
      </c>
      <c r="AG31" s="39">
        <v>14917.42</v>
      </c>
      <c r="AH31" s="39">
        <v>6199.4</v>
      </c>
      <c r="AI31" s="39">
        <v>7242.54</v>
      </c>
      <c r="AJ31" s="39">
        <v>9445.58</v>
      </c>
      <c r="AK31" s="39">
        <v>10146.9</v>
      </c>
      <c r="AL31" s="82">
        <f t="shared" si="5"/>
        <v>356931.7</v>
      </c>
      <c r="AM31" s="41"/>
      <c r="AN31" s="42"/>
      <c r="AO31" s="42"/>
    </row>
    <row r="32" spans="1:41" ht="15.75">
      <c r="A32" s="24"/>
      <c r="B32" s="48" t="s">
        <v>66</v>
      </c>
      <c r="C32" s="39">
        <v>624.05999999999995</v>
      </c>
      <c r="D32" s="39">
        <v>655.65</v>
      </c>
      <c r="E32" s="39">
        <v>392.67</v>
      </c>
      <c r="F32" s="39">
        <v>374.59</v>
      </c>
      <c r="G32" s="39">
        <v>616.55999999999995</v>
      </c>
      <c r="H32" s="39">
        <v>543.59</v>
      </c>
      <c r="I32" s="39">
        <v>154.94</v>
      </c>
      <c r="J32" s="39">
        <v>860.7</v>
      </c>
      <c r="K32" s="39">
        <v>447.23</v>
      </c>
      <c r="L32" s="39">
        <v>431.31</v>
      </c>
      <c r="M32" s="39">
        <v>431.17</v>
      </c>
      <c r="N32" s="39">
        <v>694.97</v>
      </c>
      <c r="O32" s="39">
        <v>360.38</v>
      </c>
      <c r="P32" s="39">
        <v>956.79</v>
      </c>
      <c r="Q32" s="39">
        <v>360.71</v>
      </c>
      <c r="R32" s="39">
        <v>359.96</v>
      </c>
      <c r="S32" s="39">
        <v>784.71</v>
      </c>
      <c r="T32" s="39">
        <v>580.54999999999995</v>
      </c>
      <c r="U32" s="39">
        <v>857.38</v>
      </c>
      <c r="V32" s="39">
        <v>543.07000000000005</v>
      </c>
      <c r="W32" s="39">
        <v>951.51</v>
      </c>
      <c r="X32" s="39">
        <v>854.83</v>
      </c>
      <c r="Y32" s="39">
        <v>387.04</v>
      </c>
      <c r="Z32" s="39">
        <v>240.46</v>
      </c>
      <c r="AA32" s="39">
        <v>558.42999999999995</v>
      </c>
      <c r="AB32" s="39">
        <v>850.99</v>
      </c>
      <c r="AC32" s="39">
        <v>695.72</v>
      </c>
      <c r="AD32" s="39">
        <v>785.89</v>
      </c>
      <c r="AE32" s="39">
        <v>490.03</v>
      </c>
      <c r="AF32" s="39">
        <v>805.27</v>
      </c>
      <c r="AG32" s="39">
        <v>852.19</v>
      </c>
      <c r="AH32" s="39">
        <v>354.18</v>
      </c>
      <c r="AI32" s="39">
        <v>413.75</v>
      </c>
      <c r="AJ32" s="39">
        <v>539.6</v>
      </c>
      <c r="AK32" s="39">
        <v>579.66</v>
      </c>
      <c r="AL32" s="82">
        <f t="shared" si="5"/>
        <v>20390.539999999997</v>
      </c>
      <c r="AM32" s="41"/>
      <c r="AN32" s="42"/>
      <c r="AO32" s="42"/>
    </row>
    <row r="33" spans="1:41" ht="15.75">
      <c r="A33" s="24" t="s">
        <v>67</v>
      </c>
      <c r="B33" s="50" t="s">
        <v>68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47"/>
      <c r="AM33" s="41"/>
      <c r="AN33" s="42"/>
      <c r="AO33" s="42"/>
    </row>
    <row r="34" spans="1:41" ht="15.75">
      <c r="A34" s="27"/>
      <c r="B34" s="51" t="s">
        <v>69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>
        <v>1446.87</v>
      </c>
      <c r="T34" s="39"/>
      <c r="U34" s="39">
        <v>510.28</v>
      </c>
      <c r="V34" s="39"/>
      <c r="W34" s="39"/>
      <c r="X34" s="39">
        <v>1647.33</v>
      </c>
      <c r="Y34" s="39"/>
      <c r="Z34" s="39"/>
      <c r="AA34" s="39"/>
      <c r="AB34" s="39">
        <v>1544.47</v>
      </c>
      <c r="AC34" s="39">
        <v>864.9</v>
      </c>
      <c r="AD34" s="39"/>
      <c r="AE34" s="39"/>
      <c r="AF34" s="39"/>
      <c r="AG34" s="39">
        <v>1517.2</v>
      </c>
      <c r="AH34" s="39"/>
      <c r="AI34" s="39"/>
      <c r="AJ34" s="39"/>
      <c r="AK34" s="39"/>
      <c r="AL34" s="47">
        <f>C34+D34+E34+F34+G34+H34+I34+J34+K34+L34+M34+N34+O34+P34+Q34+R34+S34+T34+U34+V34+W34+X34+Y34+Z34+AA34+AB34+AC34+AD34+AE34+AF34+AG34+AH34+AI34+AJ34+AK34</f>
        <v>7531.0499999999993</v>
      </c>
      <c r="AM34" s="62"/>
      <c r="AN34" s="42"/>
      <c r="AO34" s="42"/>
    </row>
    <row r="35" spans="1:41" ht="15.75">
      <c r="A35" s="52" t="s">
        <v>70</v>
      </c>
      <c r="B35" s="43" t="s">
        <v>71</v>
      </c>
      <c r="C35" s="39">
        <v>4814.63</v>
      </c>
      <c r="D35" s="39">
        <v>5058.3900000000003</v>
      </c>
      <c r="E35" s="39">
        <v>3029.47</v>
      </c>
      <c r="F35" s="39">
        <v>2889.94</v>
      </c>
      <c r="G35" s="39">
        <v>4756.82</v>
      </c>
      <c r="H35" s="39">
        <v>4193.83</v>
      </c>
      <c r="I35" s="39">
        <v>1195.3499999999999</v>
      </c>
      <c r="J35" s="39">
        <v>6640.32</v>
      </c>
      <c r="K35" s="39">
        <v>3450.42</v>
      </c>
      <c r="L35" s="39">
        <v>3327.54</v>
      </c>
      <c r="M35" s="39">
        <v>3326.49</v>
      </c>
      <c r="N35" s="39">
        <v>5361.7</v>
      </c>
      <c r="O35" s="39">
        <v>2780.32</v>
      </c>
      <c r="P35" s="39">
        <v>7381.7</v>
      </c>
      <c r="Q35" s="39">
        <v>2782.92</v>
      </c>
      <c r="R35" s="39">
        <v>2777.14</v>
      </c>
      <c r="S35" s="39">
        <v>6054.07</v>
      </c>
      <c r="T35" s="39">
        <v>4478.93</v>
      </c>
      <c r="U35" s="39">
        <v>6614.73</v>
      </c>
      <c r="V35" s="39">
        <v>4189.78</v>
      </c>
      <c r="W35" s="39">
        <v>7340.93</v>
      </c>
      <c r="X35" s="39">
        <v>6595.07</v>
      </c>
      <c r="Y35" s="39">
        <v>2986.03</v>
      </c>
      <c r="Z35" s="39">
        <v>1855.18</v>
      </c>
      <c r="AA35" s="39">
        <v>4308.33</v>
      </c>
      <c r="AB35" s="39">
        <v>6565.43</v>
      </c>
      <c r="AC35" s="39">
        <v>5367.49</v>
      </c>
      <c r="AD35" s="39">
        <v>6063.17</v>
      </c>
      <c r="AE35" s="39">
        <v>3780.63</v>
      </c>
      <c r="AF35" s="39">
        <v>6212.67</v>
      </c>
      <c r="AG35" s="39">
        <v>6574.69</v>
      </c>
      <c r="AH35" s="39">
        <v>2732.32</v>
      </c>
      <c r="AI35" s="39">
        <v>3192.07</v>
      </c>
      <c r="AJ35" s="39">
        <v>4163.03</v>
      </c>
      <c r="AK35" s="39">
        <v>4472.13</v>
      </c>
      <c r="AL35" s="47">
        <f t="shared" si="5"/>
        <v>157313.66000000003</v>
      </c>
      <c r="AM35" s="41"/>
      <c r="AN35" s="42"/>
      <c r="AO35" s="42"/>
    </row>
    <row r="36" spans="1:41" ht="58.5">
      <c r="A36" s="53" t="s">
        <v>72</v>
      </c>
      <c r="B36" s="32" t="s">
        <v>73</v>
      </c>
      <c r="C36" s="33">
        <f t="shared" ref="C36:AK36" si="9">C37+C41+C48+C51</f>
        <v>258638.87620374883</v>
      </c>
      <c r="D36" s="33">
        <f t="shared" si="9"/>
        <v>226319.84828435926</v>
      </c>
      <c r="E36" s="33">
        <f t="shared" si="9"/>
        <v>161920.54739701096</v>
      </c>
      <c r="F36" s="33">
        <f t="shared" si="9"/>
        <v>155726.29820489115</v>
      </c>
      <c r="G36" s="33">
        <f t="shared" si="9"/>
        <v>253850.60076228017</v>
      </c>
      <c r="H36" s="33">
        <f t="shared" si="9"/>
        <v>195508.21399325013</v>
      </c>
      <c r="I36" s="33">
        <f t="shared" si="9"/>
        <v>77789.931288146356</v>
      </c>
      <c r="J36" s="33">
        <f t="shared" si="9"/>
        <v>328680.19142360624</v>
      </c>
      <c r="K36" s="33">
        <f t="shared" si="9"/>
        <v>214301.82067046664</v>
      </c>
      <c r="L36" s="33">
        <f t="shared" si="9"/>
        <v>206222.75753264123</v>
      </c>
      <c r="M36" s="33">
        <f t="shared" si="9"/>
        <v>214434.53162161383</v>
      </c>
      <c r="N36" s="33">
        <f t="shared" si="9"/>
        <v>382999.99322555418</v>
      </c>
      <c r="O36" s="33">
        <f t="shared" si="9"/>
        <v>180763.46954219785</v>
      </c>
      <c r="P36" s="33">
        <f t="shared" si="9"/>
        <v>401606.42792704306</v>
      </c>
      <c r="Q36" s="33">
        <f t="shared" si="9"/>
        <v>175067.25835111257</v>
      </c>
      <c r="R36" s="33">
        <f t="shared" si="9"/>
        <v>176895.21322979848</v>
      </c>
      <c r="S36" s="33">
        <f t="shared" si="9"/>
        <v>341008.8765290663</v>
      </c>
      <c r="T36" s="33">
        <f t="shared" si="9"/>
        <v>224945.62923114671</v>
      </c>
      <c r="U36" s="33">
        <f t="shared" si="9"/>
        <v>316809.17338979908</v>
      </c>
      <c r="V36" s="33">
        <f t="shared" si="9"/>
        <v>195673.6973495218</v>
      </c>
      <c r="W36" s="33">
        <f t="shared" si="9"/>
        <v>324143.15588909737</v>
      </c>
      <c r="X36" s="33">
        <f t="shared" si="9"/>
        <v>349227.54658755253</v>
      </c>
      <c r="Y36" s="33">
        <f t="shared" si="9"/>
        <v>146790.62590550786</v>
      </c>
      <c r="Z36" s="33">
        <f t="shared" si="9"/>
        <v>116593.0852013765</v>
      </c>
      <c r="AA36" s="33">
        <f t="shared" si="9"/>
        <v>239552.3969992015</v>
      </c>
      <c r="AB36" s="33">
        <f t="shared" si="9"/>
        <v>467162.97196849005</v>
      </c>
      <c r="AC36" s="33">
        <f t="shared" si="9"/>
        <v>271825.31670486543</v>
      </c>
      <c r="AD36" s="33">
        <f t="shared" si="9"/>
        <v>347972.96832862461</v>
      </c>
      <c r="AE36" s="33">
        <f t="shared" si="9"/>
        <v>180632.48640536657</v>
      </c>
      <c r="AF36" s="33">
        <f t="shared" si="9"/>
        <v>322679.95880247734</v>
      </c>
      <c r="AG36" s="33">
        <f t="shared" si="9"/>
        <v>373662.07169192762</v>
      </c>
      <c r="AH36" s="33">
        <f t="shared" si="9"/>
        <v>148846.88280004004</v>
      </c>
      <c r="AI36" s="33">
        <f t="shared" si="9"/>
        <v>270824.53648459062</v>
      </c>
      <c r="AJ36" s="33">
        <f t="shared" si="9"/>
        <v>221090.66133140167</v>
      </c>
      <c r="AK36" s="33">
        <f t="shared" si="9"/>
        <v>194347.94419194077</v>
      </c>
      <c r="AL36" s="47">
        <f t="shared" si="5"/>
        <v>8664515.9654497169</v>
      </c>
      <c r="AM36" s="41"/>
      <c r="AN36" s="42"/>
      <c r="AO36" s="42"/>
    </row>
    <row r="37" spans="1:41" ht="19.5">
      <c r="A37" s="54" t="s">
        <v>74</v>
      </c>
      <c r="B37" s="55" t="s">
        <v>75</v>
      </c>
      <c r="C37" s="60">
        <f>C38+C39+C40</f>
        <v>26543.880467147301</v>
      </c>
      <c r="D37" s="60">
        <f t="shared" ref="D37:AK37" si="10">D38+D39+D40</f>
        <v>27887.723323468297</v>
      </c>
      <c r="E37" s="60">
        <f t="shared" si="10"/>
        <v>1518.3548935995</v>
      </c>
      <c r="F37" s="60">
        <f t="shared" si="10"/>
        <v>1448.4259314911003</v>
      </c>
      <c r="G37" s="60">
        <f t="shared" si="10"/>
        <v>28609.235999360902</v>
      </c>
      <c r="H37" s="60">
        <f t="shared" si="10"/>
        <v>25223.211769612397</v>
      </c>
      <c r="I37" s="60">
        <f t="shared" si="10"/>
        <v>6590.1354284817999</v>
      </c>
      <c r="J37" s="60">
        <f>J38+J39+J40</f>
        <v>0</v>
      </c>
      <c r="K37" s="60">
        <f t="shared" si="10"/>
        <v>19022.7658444402</v>
      </c>
      <c r="L37" s="60">
        <f t="shared" si="10"/>
        <v>18345.260630498</v>
      </c>
      <c r="M37" s="60">
        <f>M38+M39+M40</f>
        <v>18339.515653360198</v>
      </c>
      <c r="N37" s="60">
        <f t="shared" si="10"/>
        <v>29559.971201416902</v>
      </c>
      <c r="O37" s="60">
        <f t="shared" si="10"/>
        <v>15328.3669247282</v>
      </c>
      <c r="P37" s="60">
        <f t="shared" si="10"/>
        <v>40696.572874429898</v>
      </c>
      <c r="Q37" s="60">
        <f t="shared" si="10"/>
        <v>15342.712352853001</v>
      </c>
      <c r="R37" s="60">
        <f t="shared" si="10"/>
        <v>15310.829610602599</v>
      </c>
      <c r="S37" s="60">
        <f t="shared" si="10"/>
        <v>33377.115275848999</v>
      </c>
      <c r="T37" s="60">
        <f t="shared" si="10"/>
        <v>24693.087635540396</v>
      </c>
      <c r="U37" s="60">
        <f t="shared" si="10"/>
        <v>36468.149066182799</v>
      </c>
      <c r="V37" s="60">
        <f t="shared" si="10"/>
        <v>21524.027035618899</v>
      </c>
      <c r="W37" s="60">
        <f t="shared" si="10"/>
        <v>40471.789750396405</v>
      </c>
      <c r="X37" s="60">
        <f t="shared" si="10"/>
        <v>39665.171653891593</v>
      </c>
      <c r="Y37" s="60">
        <f t="shared" si="10"/>
        <v>17959.099425340799</v>
      </c>
      <c r="Z37" s="60">
        <f t="shared" si="10"/>
        <v>11157.759373609202</v>
      </c>
      <c r="AA37" s="60">
        <f t="shared" si="10"/>
        <v>24832.2166912949</v>
      </c>
      <c r="AB37" s="60">
        <f t="shared" si="10"/>
        <v>37841.619926890002</v>
      </c>
      <c r="AC37" s="60">
        <f t="shared" si="10"/>
        <v>30936.932301397701</v>
      </c>
      <c r="AD37" s="60">
        <f t="shared" si="10"/>
        <v>32667.547098860901</v>
      </c>
      <c r="AE37" s="60">
        <f t="shared" si="10"/>
        <v>20843.279862077397</v>
      </c>
      <c r="AF37" s="60">
        <f t="shared" si="10"/>
        <v>30359.284421942601</v>
      </c>
      <c r="AG37" s="60">
        <f t="shared" si="10"/>
        <v>35423.5438158912</v>
      </c>
      <c r="AH37" s="60">
        <f t="shared" si="10"/>
        <v>1369.4279443274002</v>
      </c>
      <c r="AI37" s="60">
        <f t="shared" si="10"/>
        <v>19198.263088734104</v>
      </c>
      <c r="AJ37" s="60">
        <f t="shared" si="10"/>
        <v>24516.380933996199</v>
      </c>
      <c r="AK37" s="60">
        <f t="shared" si="10"/>
        <v>26336.704730837901</v>
      </c>
      <c r="AL37" s="47">
        <f t="shared" si="5"/>
        <v>799408.36293816951</v>
      </c>
      <c r="AM37" s="41"/>
      <c r="AN37" s="42"/>
      <c r="AO37" s="42"/>
    </row>
    <row r="38" spans="1:41" ht="15.75">
      <c r="A38" s="54"/>
      <c r="B38" s="48" t="s">
        <v>76</v>
      </c>
      <c r="C38" s="39">
        <v>21911.09</v>
      </c>
      <c r="D38" s="39">
        <v>23020.39</v>
      </c>
      <c r="E38" s="39">
        <v>1253.3499999999999</v>
      </c>
      <c r="F38" s="39">
        <v>1195.6300000000001</v>
      </c>
      <c r="G38" s="39">
        <v>23615.97</v>
      </c>
      <c r="H38" s="39">
        <v>20820.919999999998</v>
      </c>
      <c r="I38" s="39">
        <v>5439.94</v>
      </c>
      <c r="J38" s="39">
        <v>0</v>
      </c>
      <c r="K38" s="39">
        <v>15702.66</v>
      </c>
      <c r="L38" s="39">
        <v>15143.4</v>
      </c>
      <c r="M38" s="39">
        <v>15138.66</v>
      </c>
      <c r="N38" s="39">
        <v>24400.77</v>
      </c>
      <c r="O38" s="39">
        <v>12653.06</v>
      </c>
      <c r="P38" s="39">
        <v>33593.67</v>
      </c>
      <c r="Q38" s="39">
        <v>12664.9</v>
      </c>
      <c r="R38" s="39">
        <v>12638.58</v>
      </c>
      <c r="S38" s="39">
        <v>27551.7</v>
      </c>
      <c r="T38" s="39">
        <v>20383.32</v>
      </c>
      <c r="U38" s="39">
        <v>30103.24</v>
      </c>
      <c r="V38" s="39">
        <v>17767.37</v>
      </c>
      <c r="W38" s="39">
        <v>33408.120000000003</v>
      </c>
      <c r="X38" s="39">
        <v>32742.28</v>
      </c>
      <c r="Y38" s="39">
        <v>14824.64</v>
      </c>
      <c r="Z38" s="39">
        <v>9210.36</v>
      </c>
      <c r="AA38" s="39">
        <v>20498.169999999998</v>
      </c>
      <c r="AB38" s="39">
        <v>31237</v>
      </c>
      <c r="AC38" s="39">
        <v>25537.41</v>
      </c>
      <c r="AD38" s="39">
        <v>26965.97</v>
      </c>
      <c r="AE38" s="39">
        <v>17205.419999999998</v>
      </c>
      <c r="AF38" s="39">
        <v>25060.58</v>
      </c>
      <c r="AG38" s="39">
        <v>29240.959999999999</v>
      </c>
      <c r="AH38" s="39">
        <v>1130.42</v>
      </c>
      <c r="AI38" s="39">
        <v>15847.53</v>
      </c>
      <c r="AJ38" s="39">
        <v>20237.46</v>
      </c>
      <c r="AK38" s="39">
        <v>21740.07</v>
      </c>
      <c r="AL38" s="82">
        <f t="shared" si="5"/>
        <v>659885.00999999978</v>
      </c>
      <c r="AM38" s="41"/>
      <c r="AN38" s="42"/>
      <c r="AO38" s="42"/>
    </row>
    <row r="39" spans="1:41" ht="15.75">
      <c r="A39" s="54"/>
      <c r="B39" s="48" t="s">
        <v>77</v>
      </c>
      <c r="C39" s="39">
        <f>C38*0.20147197</f>
        <v>4414.4704671473</v>
      </c>
      <c r="D39" s="39">
        <f t="shared" ref="D39:AK39" si="11">D38*0.20147197</f>
        <v>4637.9633234682997</v>
      </c>
      <c r="E39" s="39">
        <f t="shared" si="11"/>
        <v>252.51489359949997</v>
      </c>
      <c r="F39" s="39">
        <f t="shared" si="11"/>
        <v>240.88593149110002</v>
      </c>
      <c r="G39" s="39">
        <f t="shared" si="11"/>
        <v>4757.9559993609</v>
      </c>
      <c r="H39" s="39">
        <f t="shared" si="11"/>
        <v>4194.8317696123995</v>
      </c>
      <c r="I39" s="39">
        <f t="shared" si="11"/>
        <v>1095.9954284818</v>
      </c>
      <c r="J39" s="39">
        <f t="shared" si="11"/>
        <v>0</v>
      </c>
      <c r="K39" s="39">
        <f t="shared" si="11"/>
        <v>3163.6458444402001</v>
      </c>
      <c r="L39" s="39">
        <f t="shared" si="11"/>
        <v>3050.970630498</v>
      </c>
      <c r="M39" s="39">
        <f t="shared" si="11"/>
        <v>3050.0156533601998</v>
      </c>
      <c r="N39" s="39">
        <f t="shared" si="11"/>
        <v>4916.0712014169003</v>
      </c>
      <c r="O39" s="39">
        <f t="shared" si="11"/>
        <v>2549.2369247281999</v>
      </c>
      <c r="P39" s="39">
        <f t="shared" si="11"/>
        <v>6768.1828744299</v>
      </c>
      <c r="Q39" s="39">
        <f t="shared" si="11"/>
        <v>2551.6223528529999</v>
      </c>
      <c r="R39" s="39">
        <f t="shared" si="11"/>
        <v>2546.3196106025998</v>
      </c>
      <c r="S39" s="39">
        <f t="shared" si="11"/>
        <v>5550.8952758490004</v>
      </c>
      <c r="T39" s="39">
        <f t="shared" si="11"/>
        <v>4106.6676355403997</v>
      </c>
      <c r="U39" s="39">
        <f t="shared" si="11"/>
        <v>6064.9590661828006</v>
      </c>
      <c r="V39" s="39">
        <f t="shared" si="11"/>
        <v>3579.6270356188998</v>
      </c>
      <c r="W39" s="39">
        <f t="shared" si="11"/>
        <v>6730.7997503964007</v>
      </c>
      <c r="X39" s="39">
        <f t="shared" si="11"/>
        <v>6596.6516538915994</v>
      </c>
      <c r="Y39" s="39">
        <f t="shared" si="11"/>
        <v>2986.7494253407999</v>
      </c>
      <c r="Z39" s="39">
        <f t="shared" si="11"/>
        <v>1855.6293736092002</v>
      </c>
      <c r="AA39" s="39">
        <f t="shared" si="11"/>
        <v>4129.8066912948998</v>
      </c>
      <c r="AB39" s="39">
        <f t="shared" si="11"/>
        <v>6293.3799268900002</v>
      </c>
      <c r="AC39" s="39">
        <f t="shared" si="11"/>
        <v>5145.0723013977004</v>
      </c>
      <c r="AD39" s="39">
        <f t="shared" si="11"/>
        <v>5432.8870988609006</v>
      </c>
      <c r="AE39" s="39">
        <f t="shared" si="11"/>
        <v>3466.4098620773998</v>
      </c>
      <c r="AF39" s="39">
        <f t="shared" si="11"/>
        <v>5049.0044219425999</v>
      </c>
      <c r="AG39" s="39">
        <f t="shared" si="11"/>
        <v>5891.2338158911998</v>
      </c>
      <c r="AH39" s="39">
        <f t="shared" si="11"/>
        <v>227.74794432740001</v>
      </c>
      <c r="AI39" s="39">
        <f t="shared" si="11"/>
        <v>3192.8330887341003</v>
      </c>
      <c r="AJ39" s="39">
        <f t="shared" si="11"/>
        <v>4077.2809339962</v>
      </c>
      <c r="AK39" s="39">
        <f t="shared" si="11"/>
        <v>4380.0147308379001</v>
      </c>
      <c r="AL39" s="82">
        <f t="shared" si="5"/>
        <v>132948.33293816971</v>
      </c>
      <c r="AM39" s="41"/>
      <c r="AN39" s="42"/>
      <c r="AO39" s="42"/>
    </row>
    <row r="40" spans="1:41" ht="15.75">
      <c r="A40" s="54"/>
      <c r="B40" s="48" t="s">
        <v>78</v>
      </c>
      <c r="C40" s="39">
        <v>218.32</v>
      </c>
      <c r="D40" s="39">
        <v>229.37</v>
      </c>
      <c r="E40" s="39">
        <v>12.49</v>
      </c>
      <c r="F40" s="39">
        <v>11.91</v>
      </c>
      <c r="G40" s="39">
        <v>235.31</v>
      </c>
      <c r="H40" s="39">
        <v>207.46</v>
      </c>
      <c r="I40" s="39">
        <v>54.2</v>
      </c>
      <c r="J40" s="39">
        <v>0</v>
      </c>
      <c r="K40" s="39">
        <v>156.46</v>
      </c>
      <c r="L40" s="39">
        <v>150.88999999999999</v>
      </c>
      <c r="M40" s="39">
        <v>150.84</v>
      </c>
      <c r="N40" s="39">
        <v>243.13</v>
      </c>
      <c r="O40" s="39">
        <v>126.07</v>
      </c>
      <c r="P40" s="39">
        <v>334.72</v>
      </c>
      <c r="Q40" s="39">
        <v>126.19</v>
      </c>
      <c r="R40" s="39">
        <v>125.93</v>
      </c>
      <c r="S40" s="39">
        <v>274.52</v>
      </c>
      <c r="T40" s="39">
        <v>203.1</v>
      </c>
      <c r="U40" s="39">
        <v>299.95</v>
      </c>
      <c r="V40" s="39">
        <v>177.03</v>
      </c>
      <c r="W40" s="39">
        <v>332.87</v>
      </c>
      <c r="X40" s="39">
        <v>326.24</v>
      </c>
      <c r="Y40" s="39">
        <v>147.71</v>
      </c>
      <c r="Z40" s="39">
        <v>91.77</v>
      </c>
      <c r="AA40" s="39">
        <v>204.24</v>
      </c>
      <c r="AB40" s="39">
        <v>311.24</v>
      </c>
      <c r="AC40" s="39">
        <v>254.45</v>
      </c>
      <c r="AD40" s="39">
        <v>268.69</v>
      </c>
      <c r="AE40" s="39">
        <v>171.45</v>
      </c>
      <c r="AF40" s="39">
        <v>249.7</v>
      </c>
      <c r="AG40" s="39">
        <v>291.35000000000002</v>
      </c>
      <c r="AH40" s="39">
        <v>11.26</v>
      </c>
      <c r="AI40" s="39">
        <v>157.9</v>
      </c>
      <c r="AJ40" s="39">
        <v>201.64</v>
      </c>
      <c r="AK40" s="39">
        <v>216.62</v>
      </c>
      <c r="AL40" s="82">
        <f t="shared" si="5"/>
        <v>6575.0199999999995</v>
      </c>
      <c r="AM40" s="41"/>
      <c r="AN40" s="42"/>
      <c r="AO40" s="42"/>
    </row>
    <row r="41" spans="1:41" ht="39">
      <c r="A41" s="58" t="s">
        <v>79</v>
      </c>
      <c r="B41" s="36" t="s">
        <v>80</v>
      </c>
      <c r="C41" s="46">
        <f>C42+C43+C44+C45+C46+C47</f>
        <v>100089.89305267995</v>
      </c>
      <c r="D41" s="46">
        <f t="shared" ref="D41:AK41" si="12">D42+D43+D44+D45+D46+D47</f>
        <v>106059.53999874135</v>
      </c>
      <c r="E41" s="46">
        <f t="shared" si="12"/>
        <v>70287.057609719457</v>
      </c>
      <c r="F41" s="46">
        <f t="shared" si="12"/>
        <v>59073.055394640054</v>
      </c>
      <c r="G41" s="46">
        <f t="shared" si="12"/>
        <v>97637.797294535267</v>
      </c>
      <c r="H41" s="46">
        <f t="shared" si="12"/>
        <v>81618.052629824146</v>
      </c>
      <c r="I41" s="46">
        <f t="shared" si="12"/>
        <v>38839.612430359753</v>
      </c>
      <c r="J41" s="46">
        <f t="shared" si="12"/>
        <v>136128.19186761745</v>
      </c>
      <c r="K41" s="46">
        <f t="shared" si="12"/>
        <v>74948.496022175648</v>
      </c>
      <c r="L41" s="46">
        <f t="shared" si="12"/>
        <v>72090.420737545093</v>
      </c>
      <c r="M41" s="46">
        <f t="shared" si="12"/>
        <v>73179.800411421544</v>
      </c>
      <c r="N41" s="46">
        <f t="shared" si="12"/>
        <v>110612.32349870421</v>
      </c>
      <c r="O41" s="46">
        <f t="shared" si="12"/>
        <v>66057.859734035388</v>
      </c>
      <c r="P41" s="46">
        <f t="shared" si="12"/>
        <v>150038.11485206627</v>
      </c>
      <c r="Q41" s="46">
        <f t="shared" si="12"/>
        <v>61566.651556910801</v>
      </c>
      <c r="R41" s="46">
        <f t="shared" si="12"/>
        <v>63921.053741750402</v>
      </c>
      <c r="S41" s="46">
        <f t="shared" si="12"/>
        <v>123180.52971770638</v>
      </c>
      <c r="T41" s="46">
        <f t="shared" si="12"/>
        <v>87555.475460457514</v>
      </c>
      <c r="U41" s="46">
        <f t="shared" si="12"/>
        <v>130011.44538698505</v>
      </c>
      <c r="V41" s="46">
        <f t="shared" si="12"/>
        <v>80980.043368291706</v>
      </c>
      <c r="W41" s="46">
        <f t="shared" si="12"/>
        <v>137511.38515203696</v>
      </c>
      <c r="X41" s="46">
        <f t="shared" si="12"/>
        <v>138409.20526386544</v>
      </c>
      <c r="Y41" s="46">
        <f t="shared" si="12"/>
        <v>69586.403088033447</v>
      </c>
      <c r="Z41" s="46">
        <f t="shared" si="12"/>
        <v>40752.8639996169</v>
      </c>
      <c r="AA41" s="46">
        <f t="shared" si="12"/>
        <v>102641.492306685</v>
      </c>
      <c r="AB41" s="46">
        <f t="shared" si="12"/>
        <v>136954.12153683364</v>
      </c>
      <c r="AC41" s="46">
        <f t="shared" si="12"/>
        <v>102451.67929873154</v>
      </c>
      <c r="AD41" s="46">
        <f t="shared" si="12"/>
        <v>136628.9557951093</v>
      </c>
      <c r="AE41" s="46">
        <f t="shared" si="12"/>
        <v>79602.39489907556</v>
      </c>
      <c r="AF41" s="46">
        <f t="shared" si="12"/>
        <v>125307.49362923396</v>
      </c>
      <c r="AG41" s="46">
        <f t="shared" si="12"/>
        <v>139981.18041385079</v>
      </c>
      <c r="AH41" s="46">
        <f t="shared" si="12"/>
        <v>73568.014780188649</v>
      </c>
      <c r="AI41" s="46">
        <f t="shared" si="12"/>
        <v>70197.140026126945</v>
      </c>
      <c r="AJ41" s="46">
        <f t="shared" si="12"/>
        <v>89746.996533707046</v>
      </c>
      <c r="AK41" s="46">
        <f t="shared" si="12"/>
        <v>82637.675833697256</v>
      </c>
      <c r="AL41" s="47">
        <f t="shared" si="5"/>
        <v>3309852.4173229602</v>
      </c>
      <c r="AM41" s="62"/>
      <c r="AN41" s="42"/>
      <c r="AO41" s="42"/>
    </row>
    <row r="42" spans="1:41" ht="15.75">
      <c r="A42" s="54"/>
      <c r="B42" s="48" t="s">
        <v>81</v>
      </c>
      <c r="C42" s="39">
        <v>56006.59</v>
      </c>
      <c r="D42" s="39">
        <v>58842.07</v>
      </c>
      <c r="E42" s="39">
        <v>35240.49</v>
      </c>
      <c r="F42" s="39">
        <v>33617.410000000003</v>
      </c>
      <c r="G42" s="39">
        <v>55334.05</v>
      </c>
      <c r="H42" s="39">
        <v>48785.03</v>
      </c>
      <c r="I42" s="39">
        <v>13904.95</v>
      </c>
      <c r="J42" s="39">
        <v>77244.09</v>
      </c>
      <c r="K42" s="39">
        <v>40137.33</v>
      </c>
      <c r="L42" s="39">
        <v>38707.82</v>
      </c>
      <c r="M42" s="39">
        <v>38695.71</v>
      </c>
      <c r="N42" s="39">
        <v>62370.44</v>
      </c>
      <c r="O42" s="39">
        <v>32342.28</v>
      </c>
      <c r="P42" s="39">
        <v>85868.25</v>
      </c>
      <c r="Q42" s="39">
        <v>32372.560000000001</v>
      </c>
      <c r="R42" s="39">
        <v>32305.279999999999</v>
      </c>
      <c r="S42" s="39">
        <v>70424.479999999996</v>
      </c>
      <c r="T42" s="39">
        <v>52101.5</v>
      </c>
      <c r="U42" s="39">
        <v>76946.41</v>
      </c>
      <c r="V42" s="39">
        <v>48737.94</v>
      </c>
      <c r="W42" s="39">
        <v>85393.99</v>
      </c>
      <c r="X42" s="39">
        <v>76717.69</v>
      </c>
      <c r="Y42" s="39">
        <v>34735.29</v>
      </c>
      <c r="Z42" s="39">
        <v>21580.58</v>
      </c>
      <c r="AA42" s="39">
        <v>50117</v>
      </c>
      <c r="AB42" s="39">
        <v>76372.929999999993</v>
      </c>
      <c r="AC42" s="39">
        <v>62437.71</v>
      </c>
      <c r="AD42" s="39">
        <v>70530.259999999995</v>
      </c>
      <c r="AE42" s="39">
        <v>43978.51</v>
      </c>
      <c r="AF42" s="39">
        <v>72269.39</v>
      </c>
      <c r="AG42" s="39">
        <v>76480.56</v>
      </c>
      <c r="AH42" s="39">
        <v>31783.93</v>
      </c>
      <c r="AI42" s="39">
        <v>37131.99</v>
      </c>
      <c r="AJ42" s="39">
        <v>48426.81</v>
      </c>
      <c r="AK42" s="39">
        <v>52022.45</v>
      </c>
      <c r="AL42" s="47">
        <f t="shared" si="5"/>
        <v>1829963.77</v>
      </c>
      <c r="AM42" s="41"/>
      <c r="AN42" s="42"/>
      <c r="AO42" s="42"/>
    </row>
    <row r="43" spans="1:41" ht="15.75">
      <c r="A43" s="54"/>
      <c r="B43" s="48" t="s">
        <v>77</v>
      </c>
      <c r="C43" s="39">
        <f>C42*0.201513305</f>
        <v>11286.073052679949</v>
      </c>
      <c r="D43" s="39">
        <f t="shared" ref="D43:AK43" si="13">D42*0.201513305</f>
        <v>11857.459998741349</v>
      </c>
      <c r="E43" s="39">
        <f t="shared" si="13"/>
        <v>7101.4276097194497</v>
      </c>
      <c r="F43" s="39">
        <f t="shared" si="13"/>
        <v>6774.3553946400507</v>
      </c>
      <c r="G43" s="39">
        <f t="shared" si="13"/>
        <v>11150.54729453525</v>
      </c>
      <c r="H43" s="39">
        <f t="shared" si="13"/>
        <v>9830.83262982415</v>
      </c>
      <c r="I43" s="39">
        <f t="shared" si="13"/>
        <v>2802.0324303597504</v>
      </c>
      <c r="J43" s="39">
        <f t="shared" si="13"/>
        <v>15565.71186761745</v>
      </c>
      <c r="K43" s="39">
        <f t="shared" si="13"/>
        <v>8088.2060221756501</v>
      </c>
      <c r="L43" s="39">
        <f t="shared" si="13"/>
        <v>7800.1407375450999</v>
      </c>
      <c r="M43" s="39">
        <f t="shared" si="13"/>
        <v>7797.7004114215497</v>
      </c>
      <c r="N43" s="39">
        <f t="shared" si="13"/>
        <v>12568.473498704201</v>
      </c>
      <c r="O43" s="39">
        <f t="shared" si="13"/>
        <v>6517.3997340353999</v>
      </c>
      <c r="P43" s="39">
        <f t="shared" si="13"/>
        <v>17303.59485206625</v>
      </c>
      <c r="Q43" s="39">
        <f t="shared" si="13"/>
        <v>6523.5015569108</v>
      </c>
      <c r="R43" s="39">
        <f t="shared" si="13"/>
        <v>6509.9437417503996</v>
      </c>
      <c r="S43" s="39">
        <f t="shared" si="13"/>
        <v>14191.469717706399</v>
      </c>
      <c r="T43" s="39">
        <f t="shared" si="13"/>
        <v>10499.145460457501</v>
      </c>
      <c r="U43" s="39">
        <f t="shared" si="13"/>
        <v>15505.72538698505</v>
      </c>
      <c r="V43" s="39">
        <f t="shared" si="13"/>
        <v>9821.3433682917002</v>
      </c>
      <c r="W43" s="39">
        <f t="shared" si="13"/>
        <v>17208.025152036953</v>
      </c>
      <c r="X43" s="39">
        <f t="shared" si="13"/>
        <v>15459.635263865452</v>
      </c>
      <c r="Y43" s="39">
        <f t="shared" si="13"/>
        <v>6999.6230880334506</v>
      </c>
      <c r="Z43" s="39">
        <f t="shared" si="13"/>
        <v>4348.7739996169003</v>
      </c>
      <c r="AA43" s="39">
        <f t="shared" si="13"/>
        <v>10099.242306685001</v>
      </c>
      <c r="AB43" s="39">
        <f t="shared" si="13"/>
        <v>15390.16153683365</v>
      </c>
      <c r="AC43" s="39">
        <f t="shared" si="13"/>
        <v>12582.02929873155</v>
      </c>
      <c r="AD43" s="39">
        <f t="shared" si="13"/>
        <v>14212.785795109299</v>
      </c>
      <c r="AE43" s="39">
        <f t="shared" si="13"/>
        <v>8862.2548990755513</v>
      </c>
      <c r="AF43" s="39">
        <f t="shared" si="13"/>
        <v>14563.24362923395</v>
      </c>
      <c r="AG43" s="39">
        <f t="shared" si="13"/>
        <v>15411.8504138508</v>
      </c>
      <c r="AH43" s="39">
        <f t="shared" si="13"/>
        <v>6404.8847801886504</v>
      </c>
      <c r="AI43" s="39">
        <f t="shared" si="13"/>
        <v>7482.5900261269499</v>
      </c>
      <c r="AJ43" s="39">
        <f t="shared" si="13"/>
        <v>9758.6465337070495</v>
      </c>
      <c r="AK43" s="39">
        <f t="shared" si="13"/>
        <v>10483.21583369725</v>
      </c>
      <c r="AL43" s="47">
        <f t="shared" si="5"/>
        <v>368762.04732295993</v>
      </c>
      <c r="AM43" s="41"/>
      <c r="AN43" s="42"/>
      <c r="AO43" s="42"/>
    </row>
    <row r="44" spans="1:41" ht="31.5">
      <c r="A44" s="54"/>
      <c r="B44" s="59" t="s">
        <v>82</v>
      </c>
      <c r="C44" s="81">
        <v>934.38</v>
      </c>
      <c r="D44" s="81">
        <v>981.69</v>
      </c>
      <c r="E44" s="81">
        <v>587.92999999999995</v>
      </c>
      <c r="F44" s="81">
        <v>560.85</v>
      </c>
      <c r="G44" s="81">
        <v>923.16</v>
      </c>
      <c r="H44" s="81">
        <v>813.9</v>
      </c>
      <c r="I44" s="81">
        <v>231.98</v>
      </c>
      <c r="J44" s="81">
        <v>1288.7</v>
      </c>
      <c r="K44" s="81">
        <v>669.63</v>
      </c>
      <c r="L44" s="81">
        <v>645.78</v>
      </c>
      <c r="M44" s="81">
        <v>645.58000000000004</v>
      </c>
      <c r="N44" s="81">
        <v>1040.55</v>
      </c>
      <c r="O44" s="81">
        <v>539.58000000000004</v>
      </c>
      <c r="P44" s="81">
        <v>1432.58</v>
      </c>
      <c r="Q44" s="81">
        <v>540.09</v>
      </c>
      <c r="R44" s="81">
        <v>538.96</v>
      </c>
      <c r="S44" s="81">
        <v>1174.92</v>
      </c>
      <c r="T44" s="81">
        <v>869.23</v>
      </c>
      <c r="U44" s="81">
        <v>1283.73</v>
      </c>
      <c r="V44" s="81">
        <v>813.12</v>
      </c>
      <c r="W44" s="81">
        <v>1424.67</v>
      </c>
      <c r="X44" s="81">
        <v>1279.92</v>
      </c>
      <c r="Y44" s="81">
        <v>579.5</v>
      </c>
      <c r="Z44" s="81">
        <v>360.04</v>
      </c>
      <c r="AA44" s="81">
        <v>836.12</v>
      </c>
      <c r="AB44" s="81">
        <v>1274.1600000000001</v>
      </c>
      <c r="AC44" s="81">
        <v>1041.68</v>
      </c>
      <c r="AD44" s="81">
        <v>1176.69</v>
      </c>
      <c r="AE44" s="81">
        <v>733.71</v>
      </c>
      <c r="AF44" s="81">
        <v>1205.7</v>
      </c>
      <c r="AG44" s="81">
        <v>1275.96</v>
      </c>
      <c r="AH44" s="81">
        <v>530.27</v>
      </c>
      <c r="AI44" s="81">
        <v>619.5</v>
      </c>
      <c r="AJ44" s="81">
        <v>807.93</v>
      </c>
      <c r="AK44" s="81">
        <v>867.91</v>
      </c>
      <c r="AL44" s="47">
        <f t="shared" si="5"/>
        <v>30530.1</v>
      </c>
      <c r="AM44" s="41"/>
      <c r="AN44" s="42"/>
      <c r="AO44" s="42"/>
    </row>
    <row r="45" spans="1:41" ht="63">
      <c r="A45" s="54"/>
      <c r="B45" s="59" t="s">
        <v>83</v>
      </c>
      <c r="C45" s="81">
        <v>18946.91</v>
      </c>
      <c r="D45" s="81">
        <v>19865.64</v>
      </c>
      <c r="E45" s="81">
        <v>20538.41</v>
      </c>
      <c r="F45" s="81">
        <v>10892.51</v>
      </c>
      <c r="G45" s="81">
        <v>18729</v>
      </c>
      <c r="H45" s="81">
        <v>15807.03</v>
      </c>
      <c r="I45" s="81">
        <v>13945.39</v>
      </c>
      <c r="J45" s="81">
        <v>25028.15</v>
      </c>
      <c r="K45" s="81">
        <v>22445.05</v>
      </c>
      <c r="L45" s="81">
        <v>21981.87</v>
      </c>
      <c r="M45" s="81">
        <v>21977.94</v>
      </c>
      <c r="N45" s="81">
        <v>29648.89</v>
      </c>
      <c r="O45" s="81">
        <v>19919.349999999999</v>
      </c>
      <c r="P45" s="81">
        <v>37262.5</v>
      </c>
      <c r="Q45" s="81">
        <v>19929.16</v>
      </c>
      <c r="R45" s="81">
        <v>19907.36</v>
      </c>
      <c r="S45" s="81">
        <v>32258.51</v>
      </c>
      <c r="T45" s="81">
        <v>17681.61</v>
      </c>
      <c r="U45" s="81">
        <v>25731.7</v>
      </c>
      <c r="V45" s="81">
        <v>15791.77</v>
      </c>
      <c r="W45" s="81">
        <v>27668.83</v>
      </c>
      <c r="X45" s="81">
        <v>34297.589999999997</v>
      </c>
      <c r="Y45" s="81">
        <v>12054.71</v>
      </c>
      <c r="Z45" s="81">
        <v>7792.41</v>
      </c>
      <c r="AA45" s="81">
        <v>25678.6</v>
      </c>
      <c r="AB45" s="81">
        <v>25545.89</v>
      </c>
      <c r="AC45" s="81">
        <v>21030.68</v>
      </c>
      <c r="AD45" s="81">
        <v>32292.78</v>
      </c>
      <c r="AE45" s="81">
        <v>15049.65</v>
      </c>
      <c r="AF45" s="81">
        <v>24216.28</v>
      </c>
      <c r="AG45" s="81">
        <v>34220.76</v>
      </c>
      <c r="AH45" s="81">
        <v>18938.43</v>
      </c>
      <c r="AI45" s="81">
        <v>12831.28</v>
      </c>
      <c r="AJ45" s="81">
        <v>16490.96</v>
      </c>
      <c r="AK45" s="81">
        <v>17656</v>
      </c>
      <c r="AL45" s="47">
        <f t="shared" si="5"/>
        <v>754053.60000000021</v>
      </c>
      <c r="AM45" s="41"/>
      <c r="AN45" s="42"/>
      <c r="AO45" s="42"/>
    </row>
    <row r="46" spans="1:41" ht="15.75">
      <c r="A46" s="54"/>
      <c r="B46" s="61" t="s">
        <v>85</v>
      </c>
      <c r="C46" s="39">
        <v>12915.94</v>
      </c>
      <c r="D46" s="39">
        <v>14512.68</v>
      </c>
      <c r="E46" s="39">
        <v>6818.8</v>
      </c>
      <c r="F46" s="39">
        <v>7227.93</v>
      </c>
      <c r="G46" s="39">
        <v>11501.04</v>
      </c>
      <c r="H46" s="39">
        <v>6381.26</v>
      </c>
      <c r="I46" s="39">
        <v>7955.26</v>
      </c>
      <c r="J46" s="39">
        <v>17001.54</v>
      </c>
      <c r="K46" s="39">
        <v>3608.28</v>
      </c>
      <c r="L46" s="39">
        <v>2954.81</v>
      </c>
      <c r="M46" s="39">
        <v>4062.87</v>
      </c>
      <c r="N46" s="39">
        <v>4983.97</v>
      </c>
      <c r="O46" s="39">
        <v>6739.25</v>
      </c>
      <c r="P46" s="39">
        <v>8171.19</v>
      </c>
      <c r="Q46" s="39">
        <v>2201.34</v>
      </c>
      <c r="R46" s="39">
        <v>4659.51</v>
      </c>
      <c r="S46" s="39">
        <v>5131.1499999999996</v>
      </c>
      <c r="T46" s="39">
        <v>6403.99</v>
      </c>
      <c r="U46" s="39">
        <v>7693.88</v>
      </c>
      <c r="V46" s="39">
        <v>5815.87</v>
      </c>
      <c r="W46" s="39">
        <v>5815.87</v>
      </c>
      <c r="X46" s="39">
        <v>10654.37</v>
      </c>
      <c r="Y46" s="39">
        <v>15217.28</v>
      </c>
      <c r="Z46" s="39">
        <v>6671.06</v>
      </c>
      <c r="AA46" s="39">
        <v>15910.53</v>
      </c>
      <c r="AB46" s="39">
        <v>18370.98</v>
      </c>
      <c r="AC46" s="39">
        <v>5359.58</v>
      </c>
      <c r="AD46" s="39">
        <v>18416.439999999999</v>
      </c>
      <c r="AE46" s="39">
        <v>10978.27</v>
      </c>
      <c r="AF46" s="39">
        <v>13052.88</v>
      </c>
      <c r="AG46" s="39">
        <v>12592.05</v>
      </c>
      <c r="AH46" s="39">
        <v>15910.5</v>
      </c>
      <c r="AI46" s="39">
        <v>12131.78</v>
      </c>
      <c r="AJ46" s="39">
        <v>14262.65</v>
      </c>
      <c r="AK46" s="39">
        <v>1608.1</v>
      </c>
      <c r="AL46" s="82">
        <f t="shared" si="5"/>
        <v>323692.89999999997</v>
      </c>
      <c r="AM46" s="62"/>
      <c r="AN46" s="42"/>
      <c r="AO46" s="42"/>
    </row>
    <row r="47" spans="1:41" ht="15.75">
      <c r="A47" s="54"/>
      <c r="B47" s="61" t="s">
        <v>143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v>2850</v>
      </c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82">
        <f t="shared" si="5"/>
        <v>2850</v>
      </c>
      <c r="AM47" s="41"/>
      <c r="AN47" s="42"/>
      <c r="AO47" s="42"/>
    </row>
    <row r="48" spans="1:41" ht="39">
      <c r="A48" s="83" t="s">
        <v>86</v>
      </c>
      <c r="B48" s="32" t="s">
        <v>144</v>
      </c>
      <c r="C48" s="46">
        <f>C49+C50</f>
        <v>0</v>
      </c>
      <c r="D48" s="46">
        <f t="shared" ref="D48:AK48" si="14">D49+D50</f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  <c r="K48" s="46">
        <f t="shared" si="14"/>
        <v>10347.433989328369</v>
      </c>
      <c r="L48" s="46">
        <f t="shared" si="14"/>
        <v>9978.8976475829295</v>
      </c>
      <c r="M48" s="46">
        <f t="shared" si="14"/>
        <v>9975.7856590424999</v>
      </c>
      <c r="N48" s="46">
        <f t="shared" si="14"/>
        <v>16079.140141611471</v>
      </c>
      <c r="O48" s="46">
        <f t="shared" si="14"/>
        <v>8337.8583777958702</v>
      </c>
      <c r="P48" s="46">
        <f t="shared" si="14"/>
        <v>22136.89618205329</v>
      </c>
      <c r="Q48" s="46">
        <f t="shared" si="14"/>
        <v>8345.6683876463703</v>
      </c>
      <c r="R48" s="46">
        <f t="shared" si="14"/>
        <v>8328.3301657782595</v>
      </c>
      <c r="S48" s="46">
        <f t="shared" si="14"/>
        <v>18155.473314266092</v>
      </c>
      <c r="T48" s="46">
        <f t="shared" si="14"/>
        <v>0</v>
      </c>
      <c r="U48" s="46">
        <f t="shared" si="14"/>
        <v>0</v>
      </c>
      <c r="V48" s="46">
        <f t="shared" si="14"/>
        <v>0</v>
      </c>
      <c r="W48" s="46">
        <f t="shared" si="14"/>
        <v>0</v>
      </c>
      <c r="X48" s="46">
        <f t="shared" si="14"/>
        <v>19777.876699009877</v>
      </c>
      <c r="Y48" s="46">
        <f t="shared" si="14"/>
        <v>0</v>
      </c>
      <c r="Z48" s="46">
        <f t="shared" si="14"/>
        <v>0</v>
      </c>
      <c r="AA48" s="46">
        <f t="shared" si="14"/>
        <v>0</v>
      </c>
      <c r="AB48" s="46">
        <f t="shared" si="14"/>
        <v>19688.99878691119</v>
      </c>
      <c r="AC48" s="46">
        <f t="shared" si="14"/>
        <v>16096.490378879349</v>
      </c>
      <c r="AD48" s="46">
        <f t="shared" si="14"/>
        <v>0</v>
      </c>
      <c r="AE48" s="46">
        <f t="shared" si="14"/>
        <v>0</v>
      </c>
      <c r="AF48" s="46">
        <f t="shared" si="14"/>
        <v>0</v>
      </c>
      <c r="AG48" s="46">
        <f t="shared" si="14"/>
        <v>19716.73</v>
      </c>
      <c r="AH48" s="46">
        <f t="shared" si="14"/>
        <v>0</v>
      </c>
      <c r="AI48" s="46">
        <f t="shared" si="14"/>
        <v>0</v>
      </c>
      <c r="AJ48" s="46">
        <f t="shared" si="14"/>
        <v>0</v>
      </c>
      <c r="AK48" s="46">
        <f t="shared" si="14"/>
        <v>0</v>
      </c>
      <c r="AL48" s="47">
        <f t="shared" si="5"/>
        <v>186965.57972990558</v>
      </c>
      <c r="AM48" s="41"/>
      <c r="AN48" s="42"/>
      <c r="AO48" s="42"/>
    </row>
    <row r="49" spans="1:41" ht="15.75">
      <c r="A49" s="84"/>
      <c r="B49" s="85" t="s">
        <v>145</v>
      </c>
      <c r="C49" s="39"/>
      <c r="D49" s="39"/>
      <c r="E49" s="39"/>
      <c r="F49" s="39"/>
      <c r="G49" s="39"/>
      <c r="H49" s="39"/>
      <c r="I49" s="39"/>
      <c r="J49" s="39"/>
      <c r="K49" s="39">
        <v>8611.81</v>
      </c>
      <c r="L49" s="39">
        <v>8305.09</v>
      </c>
      <c r="M49" s="39">
        <v>8302.5</v>
      </c>
      <c r="N49" s="39">
        <v>13382.11</v>
      </c>
      <c r="O49" s="39">
        <v>6939.31</v>
      </c>
      <c r="P49" s="39">
        <v>18423.77</v>
      </c>
      <c r="Q49" s="39">
        <v>6945.81</v>
      </c>
      <c r="R49" s="39">
        <v>6931.38</v>
      </c>
      <c r="S49" s="39">
        <v>15110.17</v>
      </c>
      <c r="T49" s="39"/>
      <c r="U49" s="39"/>
      <c r="V49" s="39"/>
      <c r="W49" s="39"/>
      <c r="X49" s="39">
        <v>16460.439999999999</v>
      </c>
      <c r="Y49" s="39"/>
      <c r="Z49" s="39"/>
      <c r="AA49" s="39"/>
      <c r="AB49" s="39">
        <v>16386.47</v>
      </c>
      <c r="AC49" s="39">
        <v>13396.55</v>
      </c>
      <c r="AD49" s="39"/>
      <c r="AE49" s="39"/>
      <c r="AF49" s="39"/>
      <c r="AG49" s="39">
        <v>16409.55</v>
      </c>
      <c r="AH49" s="39"/>
      <c r="AI49" s="39"/>
      <c r="AJ49" s="39"/>
      <c r="AK49" s="39"/>
      <c r="AL49" s="82">
        <f t="shared" si="5"/>
        <v>155604.96</v>
      </c>
      <c r="AM49" s="41"/>
      <c r="AN49" s="42"/>
      <c r="AO49" s="42"/>
    </row>
    <row r="50" spans="1:41" ht="15.75">
      <c r="A50" s="84"/>
      <c r="B50" s="85" t="s">
        <v>77</v>
      </c>
      <c r="C50" s="39"/>
      <c r="D50" s="39"/>
      <c r="E50" s="39"/>
      <c r="F50" s="39"/>
      <c r="G50" s="39"/>
      <c r="H50" s="39"/>
      <c r="I50" s="39"/>
      <c r="J50" s="39"/>
      <c r="K50" s="39">
        <f>K49*0.201539977</f>
        <v>1735.62398932837</v>
      </c>
      <c r="L50" s="39">
        <f t="shared" ref="L50:S50" si="15">L49*0.201539977</f>
        <v>1673.80764758293</v>
      </c>
      <c r="M50" s="39">
        <f t="shared" si="15"/>
        <v>1673.2856590425001</v>
      </c>
      <c r="N50" s="39">
        <f t="shared" si="15"/>
        <v>2697.0301416114703</v>
      </c>
      <c r="O50" s="39">
        <f t="shared" si="15"/>
        <v>1398.5483777958702</v>
      </c>
      <c r="P50" s="39">
        <f t="shared" si="15"/>
        <v>3713.1261820532904</v>
      </c>
      <c r="Q50" s="39">
        <f t="shared" si="15"/>
        <v>1399.8583876463701</v>
      </c>
      <c r="R50" s="39">
        <f t="shared" si="15"/>
        <v>1396.95016577826</v>
      </c>
      <c r="S50" s="39">
        <f t="shared" si="15"/>
        <v>3045.3033142660902</v>
      </c>
      <c r="T50" s="39"/>
      <c r="U50" s="39"/>
      <c r="V50" s="39"/>
      <c r="W50" s="39"/>
      <c r="X50" s="39">
        <f>X49*0.201539977</f>
        <v>3317.4366990098797</v>
      </c>
      <c r="Y50" s="39"/>
      <c r="Z50" s="39"/>
      <c r="AA50" s="39"/>
      <c r="AB50" s="39">
        <f t="shared" ref="AB50:AC50" si="16">AB49*0.201539977</f>
        <v>3302.5287869111903</v>
      </c>
      <c r="AC50" s="39">
        <f t="shared" si="16"/>
        <v>2699.9403788793502</v>
      </c>
      <c r="AD50" s="39"/>
      <c r="AE50" s="39"/>
      <c r="AF50" s="39"/>
      <c r="AG50" s="39">
        <v>3307.18</v>
      </c>
      <c r="AH50" s="39"/>
      <c r="AI50" s="39"/>
      <c r="AJ50" s="39"/>
      <c r="AK50" s="39"/>
      <c r="AL50" s="82">
        <f t="shared" si="5"/>
        <v>31360.619729905571</v>
      </c>
      <c r="AM50" s="41"/>
      <c r="AN50" s="42"/>
      <c r="AO50" s="42"/>
    </row>
    <row r="51" spans="1:41" ht="117" customHeight="1">
      <c r="A51" s="31" t="s">
        <v>146</v>
      </c>
      <c r="B51" s="32" t="s">
        <v>87</v>
      </c>
      <c r="C51" s="46">
        <f>C52+C53+C54+C55+C56+C57</f>
        <v>132005.10268392158</v>
      </c>
      <c r="D51" s="46">
        <f t="shared" ref="D51:AK51" si="17">D52+D53+D54+D55+D56+D57</f>
        <v>92372.584962149616</v>
      </c>
      <c r="E51" s="46">
        <f t="shared" si="17"/>
        <v>90115.134893691997</v>
      </c>
      <c r="F51" s="46">
        <f t="shared" si="17"/>
        <v>95204.816878760001</v>
      </c>
      <c r="G51" s="46">
        <f t="shared" si="17"/>
        <v>127603.56746838399</v>
      </c>
      <c r="H51" s="46">
        <f t="shared" si="17"/>
        <v>88666.949593813595</v>
      </c>
      <c r="I51" s="46">
        <f t="shared" si="17"/>
        <v>32360.183429304801</v>
      </c>
      <c r="J51" s="46">
        <f t="shared" si="17"/>
        <v>192551.99955598882</v>
      </c>
      <c r="K51" s="46">
        <f t="shared" si="17"/>
        <v>109983.12481452241</v>
      </c>
      <c r="L51" s="46">
        <f t="shared" si="17"/>
        <v>105808.1785170152</v>
      </c>
      <c r="M51" s="46">
        <f t="shared" si="17"/>
        <v>112939.4298977896</v>
      </c>
      <c r="N51" s="46">
        <f t="shared" si="17"/>
        <v>226748.5583838216</v>
      </c>
      <c r="O51" s="46">
        <f t="shared" si="17"/>
        <v>91039.384505638402</v>
      </c>
      <c r="P51" s="46">
        <f t="shared" si="17"/>
        <v>188734.8440184936</v>
      </c>
      <c r="Q51" s="46">
        <f t="shared" si="17"/>
        <v>89812.226053702398</v>
      </c>
      <c r="R51" s="46">
        <f t="shared" si="17"/>
        <v>89334.999711667202</v>
      </c>
      <c r="S51" s="46">
        <f t="shared" si="17"/>
        <v>166295.75822124482</v>
      </c>
      <c r="T51" s="46">
        <f t="shared" si="17"/>
        <v>112697.06613514879</v>
      </c>
      <c r="U51" s="46">
        <f t="shared" si="17"/>
        <v>150329.57893663121</v>
      </c>
      <c r="V51" s="46">
        <f t="shared" si="17"/>
        <v>93169.626945611206</v>
      </c>
      <c r="W51" s="46">
        <f t="shared" si="17"/>
        <v>146159.98098666398</v>
      </c>
      <c r="X51" s="46">
        <f t="shared" si="17"/>
        <v>151375.29297078558</v>
      </c>
      <c r="Y51" s="46">
        <f t="shared" si="17"/>
        <v>59245.123392133602</v>
      </c>
      <c r="Z51" s="46">
        <f t="shared" si="17"/>
        <v>64682.461828150401</v>
      </c>
      <c r="AA51" s="46">
        <f t="shared" si="17"/>
        <v>112078.6880012216</v>
      </c>
      <c r="AB51" s="46">
        <f t="shared" si="17"/>
        <v>272678.2317178552</v>
      </c>
      <c r="AC51" s="46">
        <f t="shared" si="17"/>
        <v>122340.21472585681</v>
      </c>
      <c r="AD51" s="46">
        <f t="shared" si="17"/>
        <v>178676.46543465441</v>
      </c>
      <c r="AE51" s="46">
        <f t="shared" si="17"/>
        <v>80186.811644213609</v>
      </c>
      <c r="AF51" s="46">
        <f t="shared" si="17"/>
        <v>167013.1807513008</v>
      </c>
      <c r="AG51" s="46">
        <f t="shared" si="17"/>
        <v>178540.61746218559</v>
      </c>
      <c r="AH51" s="46">
        <f t="shared" si="17"/>
        <v>73909.440075523991</v>
      </c>
      <c r="AI51" s="46">
        <f t="shared" si="17"/>
        <v>181429.13336972959</v>
      </c>
      <c r="AJ51" s="46">
        <f t="shared" si="17"/>
        <v>106827.28386369841</v>
      </c>
      <c r="AK51" s="46">
        <f t="shared" si="17"/>
        <v>85373.563627405601</v>
      </c>
      <c r="AL51" s="47">
        <f t="shared" si="5"/>
        <v>4368289.6054586805</v>
      </c>
      <c r="AM51" s="62"/>
      <c r="AN51" s="42"/>
      <c r="AO51" s="42"/>
    </row>
    <row r="52" spans="1:41" ht="15.75">
      <c r="A52" s="54"/>
      <c r="B52" s="48" t="s">
        <v>88</v>
      </c>
      <c r="C52" s="39">
        <v>52551.46</v>
      </c>
      <c r="D52" s="39">
        <v>55212.01</v>
      </c>
      <c r="E52" s="39">
        <v>33066.449999999997</v>
      </c>
      <c r="F52" s="39">
        <v>31543.5</v>
      </c>
      <c r="G52" s="39">
        <v>51920.4</v>
      </c>
      <c r="H52" s="39">
        <v>45775.41</v>
      </c>
      <c r="I52" s="39">
        <v>13047.13</v>
      </c>
      <c r="J52" s="39">
        <v>72478.78</v>
      </c>
      <c r="K52" s="39">
        <v>37661.19</v>
      </c>
      <c r="L52" s="39">
        <v>36319.870000000003</v>
      </c>
      <c r="M52" s="39">
        <v>36308.51</v>
      </c>
      <c r="N52" s="39">
        <v>58522.71</v>
      </c>
      <c r="O52" s="39">
        <v>30347.040000000001</v>
      </c>
      <c r="P52" s="39">
        <v>80570.91</v>
      </c>
      <c r="Q52" s="39">
        <v>30375.439999999999</v>
      </c>
      <c r="R52" s="39">
        <v>30312.32</v>
      </c>
      <c r="S52" s="39">
        <v>66079.88</v>
      </c>
      <c r="T52" s="39">
        <v>48887.28</v>
      </c>
      <c r="U52" s="39">
        <v>72199.47</v>
      </c>
      <c r="V52" s="39">
        <v>45731.22</v>
      </c>
      <c r="W52" s="39">
        <v>80125.899999999994</v>
      </c>
      <c r="X52" s="39">
        <v>71984.86</v>
      </c>
      <c r="Y52" s="39">
        <v>32592.41</v>
      </c>
      <c r="Z52" s="39">
        <v>20249.240000000002</v>
      </c>
      <c r="AA52" s="39">
        <v>47025.21</v>
      </c>
      <c r="AB52" s="39">
        <v>71661.37</v>
      </c>
      <c r="AC52" s="39">
        <v>58585.83</v>
      </c>
      <c r="AD52" s="39">
        <v>66179.14</v>
      </c>
      <c r="AE52" s="39">
        <v>41265.410000000003</v>
      </c>
      <c r="AF52" s="39">
        <v>67810.98</v>
      </c>
      <c r="AG52" s="39">
        <v>71762.36</v>
      </c>
      <c r="AH52" s="39">
        <v>29823.15</v>
      </c>
      <c r="AI52" s="39">
        <v>34841.26</v>
      </c>
      <c r="AJ52" s="39">
        <v>45439.29</v>
      </c>
      <c r="AK52" s="39">
        <v>48813.11</v>
      </c>
      <c r="AL52" s="82">
        <f t="shared" si="5"/>
        <v>1717070.4999999998</v>
      </c>
      <c r="AM52" s="41"/>
      <c r="AN52" s="42"/>
      <c r="AO52" s="42"/>
    </row>
    <row r="53" spans="1:41" ht="15.75">
      <c r="A53" s="54"/>
      <c r="B53" s="48" t="s">
        <v>61</v>
      </c>
      <c r="C53" s="39">
        <f>C52*0.20146296</f>
        <v>10587.172683921599</v>
      </c>
      <c r="D53" s="39">
        <f t="shared" ref="D53:AK53" si="18">D52*0.20146296</f>
        <v>11123.1749621496</v>
      </c>
      <c r="E53" s="39">
        <f t="shared" si="18"/>
        <v>6661.6648936919992</v>
      </c>
      <c r="F53" s="39">
        <f t="shared" si="18"/>
        <v>6354.8468787599995</v>
      </c>
      <c r="G53" s="39">
        <f t="shared" si="18"/>
        <v>10460.037468384</v>
      </c>
      <c r="H53" s="39">
        <f t="shared" si="18"/>
        <v>9222.0495938136009</v>
      </c>
      <c r="I53" s="39">
        <f t="shared" si="18"/>
        <v>2628.5134293048</v>
      </c>
      <c r="J53" s="39">
        <f t="shared" si="18"/>
        <v>14601.7895559888</v>
      </c>
      <c r="K53" s="39">
        <f t="shared" si="18"/>
        <v>7587.3348145223999</v>
      </c>
      <c r="L53" s="39">
        <f t="shared" si="18"/>
        <v>7317.1085170152001</v>
      </c>
      <c r="M53" s="39">
        <f t="shared" si="18"/>
        <v>7314.8198977896</v>
      </c>
      <c r="N53" s="39">
        <f t="shared" si="18"/>
        <v>11790.158383821599</v>
      </c>
      <c r="O53" s="39">
        <f t="shared" si="18"/>
        <v>6113.8045056383999</v>
      </c>
      <c r="P53" s="39">
        <f t="shared" si="18"/>
        <v>16232.0540184936</v>
      </c>
      <c r="Q53" s="39">
        <f t="shared" si="18"/>
        <v>6119.5260537023996</v>
      </c>
      <c r="R53" s="39">
        <f t="shared" si="18"/>
        <v>6106.8097116671997</v>
      </c>
      <c r="S53" s="39">
        <f t="shared" si="18"/>
        <v>13312.648221244801</v>
      </c>
      <c r="T53" s="39">
        <f t="shared" si="18"/>
        <v>9848.9761351487996</v>
      </c>
      <c r="U53" s="39">
        <f t="shared" si="18"/>
        <v>14545.518936631201</v>
      </c>
      <c r="V53" s="39">
        <f t="shared" si="18"/>
        <v>9213.1469456112009</v>
      </c>
      <c r="W53" s="39">
        <f t="shared" si="18"/>
        <v>16142.400986663999</v>
      </c>
      <c r="X53" s="39">
        <f t="shared" si="18"/>
        <v>14502.2829707856</v>
      </c>
      <c r="Y53" s="39">
        <f t="shared" si="18"/>
        <v>6566.1633921335997</v>
      </c>
      <c r="Z53" s="39">
        <f t="shared" si="18"/>
        <v>4079.4718281504001</v>
      </c>
      <c r="AA53" s="39">
        <f t="shared" si="18"/>
        <v>9473.8380012216003</v>
      </c>
      <c r="AB53" s="39">
        <f t="shared" si="18"/>
        <v>14437.111717855199</v>
      </c>
      <c r="AC53" s="39">
        <f t="shared" si="18"/>
        <v>11802.8747258568</v>
      </c>
      <c r="AD53" s="39">
        <f t="shared" si="18"/>
        <v>13332.6454346544</v>
      </c>
      <c r="AE53" s="39">
        <f t="shared" si="18"/>
        <v>8313.451644213601</v>
      </c>
      <c r="AF53" s="39">
        <f t="shared" si="18"/>
        <v>13661.400751300798</v>
      </c>
      <c r="AG53" s="39">
        <f t="shared" si="18"/>
        <v>14457.457462185599</v>
      </c>
      <c r="AH53" s="39">
        <f t="shared" si="18"/>
        <v>6008.2600755240001</v>
      </c>
      <c r="AI53" s="39">
        <f t="shared" si="18"/>
        <v>7019.2233697296006</v>
      </c>
      <c r="AJ53" s="39">
        <f t="shared" si="18"/>
        <v>9154.3338636984008</v>
      </c>
      <c r="AK53" s="39">
        <f t="shared" si="18"/>
        <v>9834.0336274056008</v>
      </c>
      <c r="AL53" s="82">
        <f t="shared" si="5"/>
        <v>345926.1054586799</v>
      </c>
      <c r="AM53" s="41"/>
      <c r="AN53" s="42"/>
      <c r="AO53" s="42"/>
    </row>
    <row r="54" spans="1:41" ht="15.75">
      <c r="A54" s="54"/>
      <c r="B54" s="48" t="s">
        <v>147</v>
      </c>
      <c r="C54" s="39"/>
      <c r="D54" s="39"/>
      <c r="E54" s="39"/>
      <c r="F54" s="39"/>
      <c r="G54" s="39"/>
      <c r="H54" s="39">
        <v>6127.13</v>
      </c>
      <c r="I54" s="39"/>
      <c r="J54" s="39"/>
      <c r="K54" s="39">
        <v>12215.96</v>
      </c>
      <c r="L54" s="39">
        <v>11780.88</v>
      </c>
      <c r="M54" s="39">
        <v>11777.2</v>
      </c>
      <c r="N54" s="39">
        <v>18982.7</v>
      </c>
      <c r="O54" s="39">
        <v>9843.5</v>
      </c>
      <c r="P54" s="39">
        <v>26134.35</v>
      </c>
      <c r="Q54" s="39">
        <v>9852.7199999999993</v>
      </c>
      <c r="R54" s="39">
        <v>9832.25</v>
      </c>
      <c r="S54" s="39">
        <v>21433.98</v>
      </c>
      <c r="T54" s="39"/>
      <c r="U54" s="39"/>
      <c r="V54" s="39"/>
      <c r="W54" s="39"/>
      <c r="X54" s="39"/>
      <c r="Y54" s="39"/>
      <c r="Z54" s="39"/>
      <c r="AA54" s="39"/>
      <c r="AB54" s="39"/>
      <c r="AC54" s="39">
        <v>7841.83</v>
      </c>
      <c r="AD54" s="39"/>
      <c r="AE54" s="39"/>
      <c r="AF54" s="39"/>
      <c r="AG54" s="39"/>
      <c r="AH54" s="39"/>
      <c r="AI54" s="39"/>
      <c r="AJ54" s="39"/>
      <c r="AK54" s="39"/>
      <c r="AL54" s="82">
        <f t="shared" si="5"/>
        <v>145822.5</v>
      </c>
      <c r="AM54" s="41"/>
      <c r="AN54" s="42"/>
      <c r="AO54" s="42"/>
    </row>
    <row r="55" spans="1:41" ht="15.75">
      <c r="A55" s="54"/>
      <c r="B55" s="48" t="s">
        <v>89</v>
      </c>
      <c r="C55" s="39">
        <v>56706.38</v>
      </c>
      <c r="D55" s="39">
        <v>16503.38</v>
      </c>
      <c r="E55" s="39">
        <v>45468.3</v>
      </c>
      <c r="F55" s="39">
        <v>52430.06</v>
      </c>
      <c r="G55" s="39">
        <v>55780.57</v>
      </c>
      <c r="H55" s="39">
        <v>12981.97</v>
      </c>
      <c r="I55" s="39">
        <v>8322.0400000000009</v>
      </c>
      <c r="J55" s="39">
        <v>79457.67</v>
      </c>
      <c r="K55" s="39">
        <v>43472.26</v>
      </c>
      <c r="L55" s="39">
        <v>41381.21</v>
      </c>
      <c r="M55" s="39">
        <v>46214.1</v>
      </c>
      <c r="N55" s="39">
        <v>127826.99</v>
      </c>
      <c r="O55" s="39">
        <v>35891.879999999997</v>
      </c>
      <c r="P55" s="39">
        <v>47558.94</v>
      </c>
      <c r="Q55" s="39">
        <v>34620.589999999997</v>
      </c>
      <c r="R55" s="39">
        <v>34241.42</v>
      </c>
      <c r="S55" s="39">
        <v>47633.279999999999</v>
      </c>
      <c r="T55" s="39">
        <v>35362.519999999997</v>
      </c>
      <c r="U55" s="39">
        <v>37578.589999999997</v>
      </c>
      <c r="V55" s="39">
        <v>28954.66</v>
      </c>
      <c r="W55" s="39">
        <v>25233.45</v>
      </c>
      <c r="X55" s="39">
        <v>16412.12</v>
      </c>
      <c r="Y55" s="39">
        <v>11181</v>
      </c>
      <c r="Z55" s="39">
        <v>31791.14</v>
      </c>
      <c r="AA55" s="39">
        <v>46273.09</v>
      </c>
      <c r="AB55" s="39">
        <v>156052.70000000001</v>
      </c>
      <c r="AC55" s="39">
        <v>26481.93</v>
      </c>
      <c r="AD55" s="39">
        <v>89325.95</v>
      </c>
      <c r="AE55" s="39">
        <v>21461.43</v>
      </c>
      <c r="AF55" s="39">
        <v>60394.73</v>
      </c>
      <c r="AG55" s="39">
        <v>66326.95</v>
      </c>
      <c r="AH55" s="39">
        <v>29249.42</v>
      </c>
      <c r="AI55" s="39">
        <v>122600.62</v>
      </c>
      <c r="AJ55" s="39">
        <v>42971.17</v>
      </c>
      <c r="AK55" s="39">
        <v>17370.189999999999</v>
      </c>
      <c r="AL55" s="82">
        <f t="shared" si="5"/>
        <v>1651512.6999999997</v>
      </c>
      <c r="AM55" s="41"/>
      <c r="AN55" s="42"/>
      <c r="AO55" s="42"/>
    </row>
    <row r="56" spans="1:41" ht="15.75">
      <c r="A56" s="54"/>
      <c r="B56" s="48" t="s">
        <v>90</v>
      </c>
      <c r="C56" s="39">
        <v>1460.09</v>
      </c>
      <c r="D56" s="39">
        <v>1534.02</v>
      </c>
      <c r="E56" s="39">
        <v>918.72</v>
      </c>
      <c r="F56" s="39">
        <v>876.41</v>
      </c>
      <c r="G56" s="39">
        <v>1442.56</v>
      </c>
      <c r="H56" s="39">
        <v>1271.83</v>
      </c>
      <c r="I56" s="39">
        <v>362.5</v>
      </c>
      <c r="J56" s="39">
        <v>2013.76</v>
      </c>
      <c r="K56" s="39">
        <v>1046.3800000000001</v>
      </c>
      <c r="L56" s="39">
        <v>1009.11</v>
      </c>
      <c r="M56" s="39">
        <v>1008.8</v>
      </c>
      <c r="N56" s="39">
        <v>1626</v>
      </c>
      <c r="O56" s="39">
        <v>843.16</v>
      </c>
      <c r="P56" s="39">
        <v>2238.59</v>
      </c>
      <c r="Q56" s="39">
        <v>843.95</v>
      </c>
      <c r="R56" s="39">
        <v>842.2</v>
      </c>
      <c r="S56" s="39">
        <v>1835.97</v>
      </c>
      <c r="T56" s="39">
        <v>1358.29</v>
      </c>
      <c r="U56" s="39">
        <v>2006</v>
      </c>
      <c r="V56" s="39">
        <v>1270.5999999999999</v>
      </c>
      <c r="W56" s="39">
        <v>2226.23</v>
      </c>
      <c r="X56" s="39">
        <v>2000.03</v>
      </c>
      <c r="Y56" s="39">
        <v>905.55</v>
      </c>
      <c r="Z56" s="39">
        <v>562.61</v>
      </c>
      <c r="AA56" s="39">
        <v>1306.55</v>
      </c>
      <c r="AB56" s="39">
        <v>1991.05</v>
      </c>
      <c r="AC56" s="39">
        <v>1627.75</v>
      </c>
      <c r="AD56" s="39">
        <v>1838.73</v>
      </c>
      <c r="AE56" s="39">
        <v>1146.52</v>
      </c>
      <c r="AF56" s="39">
        <v>1884.07</v>
      </c>
      <c r="AG56" s="39">
        <v>1993.85</v>
      </c>
      <c r="AH56" s="39">
        <v>828.61</v>
      </c>
      <c r="AI56" s="39">
        <v>968.03</v>
      </c>
      <c r="AJ56" s="39">
        <v>1262.49</v>
      </c>
      <c r="AK56" s="39">
        <v>1356.23</v>
      </c>
      <c r="AL56" s="82">
        <f t="shared" si="5"/>
        <v>47707.240000000005</v>
      </c>
      <c r="AM56" s="41"/>
      <c r="AN56" s="42"/>
      <c r="AO56" s="42"/>
    </row>
    <row r="57" spans="1:41" ht="15.75">
      <c r="A57" s="54"/>
      <c r="B57" s="50" t="s">
        <v>91</v>
      </c>
      <c r="C57" s="60">
        <f>C58+C59+C60+C61+C62</f>
        <v>10700</v>
      </c>
      <c r="D57" s="60">
        <f t="shared" ref="D57:AK57" si="19">D58+D59+D60+D61+D62</f>
        <v>8000</v>
      </c>
      <c r="E57" s="60">
        <f t="shared" si="19"/>
        <v>4000</v>
      </c>
      <c r="F57" s="60">
        <f t="shared" si="19"/>
        <v>4000</v>
      </c>
      <c r="G57" s="60">
        <f t="shared" si="19"/>
        <v>8000</v>
      </c>
      <c r="H57" s="60">
        <f t="shared" si="19"/>
        <v>13288.560000000001</v>
      </c>
      <c r="I57" s="60">
        <f t="shared" si="19"/>
        <v>8000</v>
      </c>
      <c r="J57" s="60">
        <f t="shared" si="19"/>
        <v>24000</v>
      </c>
      <c r="K57" s="60">
        <f t="shared" si="19"/>
        <v>8000</v>
      </c>
      <c r="L57" s="60">
        <f t="shared" si="19"/>
        <v>8000</v>
      </c>
      <c r="M57" s="60">
        <f t="shared" si="19"/>
        <v>10316</v>
      </c>
      <c r="N57" s="60">
        <f t="shared" si="19"/>
        <v>8000</v>
      </c>
      <c r="O57" s="60">
        <f t="shared" si="19"/>
        <v>8000</v>
      </c>
      <c r="P57" s="60">
        <f t="shared" si="19"/>
        <v>16000</v>
      </c>
      <c r="Q57" s="60">
        <f t="shared" si="19"/>
        <v>8000</v>
      </c>
      <c r="R57" s="60">
        <f t="shared" si="19"/>
        <v>8000</v>
      </c>
      <c r="S57" s="60">
        <f t="shared" si="19"/>
        <v>16000</v>
      </c>
      <c r="T57" s="60">
        <f t="shared" si="19"/>
        <v>17240</v>
      </c>
      <c r="U57" s="60">
        <f t="shared" si="19"/>
        <v>24000</v>
      </c>
      <c r="V57" s="60">
        <f t="shared" si="19"/>
        <v>8000</v>
      </c>
      <c r="W57" s="60">
        <f t="shared" si="19"/>
        <v>22432</v>
      </c>
      <c r="X57" s="60">
        <f t="shared" si="19"/>
        <v>46476</v>
      </c>
      <c r="Y57" s="60">
        <f t="shared" si="19"/>
        <v>8000</v>
      </c>
      <c r="Z57" s="60">
        <f t="shared" si="19"/>
        <v>8000</v>
      </c>
      <c r="AA57" s="60">
        <f t="shared" si="19"/>
        <v>8000</v>
      </c>
      <c r="AB57" s="60">
        <f t="shared" si="19"/>
        <v>28536</v>
      </c>
      <c r="AC57" s="60">
        <f t="shared" si="19"/>
        <v>16000</v>
      </c>
      <c r="AD57" s="60">
        <f t="shared" si="19"/>
        <v>8000</v>
      </c>
      <c r="AE57" s="60">
        <f t="shared" si="19"/>
        <v>8000</v>
      </c>
      <c r="AF57" s="60">
        <f t="shared" si="19"/>
        <v>23262</v>
      </c>
      <c r="AG57" s="60">
        <f t="shared" si="19"/>
        <v>24000</v>
      </c>
      <c r="AH57" s="60">
        <f t="shared" si="19"/>
        <v>8000</v>
      </c>
      <c r="AI57" s="60">
        <f t="shared" si="19"/>
        <v>16000</v>
      </c>
      <c r="AJ57" s="60">
        <f t="shared" si="19"/>
        <v>8000</v>
      </c>
      <c r="AK57" s="60">
        <f t="shared" si="19"/>
        <v>8000</v>
      </c>
      <c r="AL57" s="47">
        <f t="shared" si="5"/>
        <v>460250.56</v>
      </c>
      <c r="AM57" s="41"/>
      <c r="AN57" s="42"/>
      <c r="AO57" s="42"/>
    </row>
    <row r="58" spans="1:41" ht="15.75">
      <c r="A58" s="54"/>
      <c r="B58" s="64" t="s">
        <v>148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>
        <v>2316</v>
      </c>
      <c r="N58" s="39"/>
      <c r="O58" s="39"/>
      <c r="P58" s="39"/>
      <c r="Q58" s="39"/>
      <c r="R58" s="39"/>
      <c r="S58" s="39"/>
      <c r="T58" s="39"/>
      <c r="U58" s="39"/>
      <c r="V58" s="39"/>
      <c r="W58" s="39">
        <v>6432</v>
      </c>
      <c r="X58" s="39">
        <v>22476</v>
      </c>
      <c r="Y58" s="39"/>
      <c r="Z58" s="39"/>
      <c r="AA58" s="39"/>
      <c r="AB58" s="39">
        <v>4536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82">
        <f t="shared" si="5"/>
        <v>35760</v>
      </c>
      <c r="AM58" s="41"/>
      <c r="AN58" s="42"/>
      <c r="AO58" s="42"/>
    </row>
    <row r="59" spans="1:41" ht="15.75">
      <c r="A59" s="54"/>
      <c r="B59" s="64" t="s">
        <v>93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>
        <f>7984+7278</f>
        <v>15262</v>
      </c>
      <c r="AG59" s="39"/>
      <c r="AH59" s="39"/>
      <c r="AI59" s="39"/>
      <c r="AJ59" s="39"/>
      <c r="AK59" s="39"/>
      <c r="AL59" s="82">
        <f t="shared" si="5"/>
        <v>15262</v>
      </c>
      <c r="AM59" s="41"/>
      <c r="AN59" s="86"/>
      <c r="AO59" s="86"/>
    </row>
    <row r="60" spans="1:41" ht="15.75">
      <c r="A60" s="54"/>
      <c r="B60" s="64" t="s">
        <v>149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>
        <v>9240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82">
        <f t="shared" si="5"/>
        <v>9240</v>
      </c>
      <c r="AM60" s="41"/>
      <c r="AN60" s="42"/>
      <c r="AO60" s="42"/>
    </row>
    <row r="61" spans="1:41" ht="15.75">
      <c r="A61" s="54"/>
      <c r="B61" s="48" t="s">
        <v>150</v>
      </c>
      <c r="C61" s="39">
        <v>2700</v>
      </c>
      <c r="D61" s="39"/>
      <c r="E61" s="39"/>
      <c r="F61" s="39"/>
      <c r="G61" s="39"/>
      <c r="H61" s="39">
        <v>5288.56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82">
        <f t="shared" si="5"/>
        <v>7988.56</v>
      </c>
      <c r="AM61" s="41"/>
      <c r="AN61" s="42"/>
      <c r="AO61" s="42"/>
    </row>
    <row r="62" spans="1:41" ht="15.75">
      <c r="A62" s="54"/>
      <c r="B62" s="48" t="s">
        <v>94</v>
      </c>
      <c r="C62" s="39">
        <v>8000</v>
      </c>
      <c r="D62" s="39">
        <v>8000</v>
      </c>
      <c r="E62" s="39">
        <v>4000</v>
      </c>
      <c r="F62" s="39">
        <v>4000</v>
      </c>
      <c r="G62" s="39">
        <v>8000</v>
      </c>
      <c r="H62" s="39">
        <v>8000</v>
      </c>
      <c r="I62" s="39">
        <v>8000</v>
      </c>
      <c r="J62" s="39">
        <v>24000</v>
      </c>
      <c r="K62" s="39">
        <v>8000</v>
      </c>
      <c r="L62" s="39">
        <v>8000</v>
      </c>
      <c r="M62" s="39">
        <v>8000</v>
      </c>
      <c r="N62" s="39">
        <v>8000</v>
      </c>
      <c r="O62" s="39">
        <v>8000</v>
      </c>
      <c r="P62" s="39">
        <v>16000</v>
      </c>
      <c r="Q62" s="39">
        <v>8000</v>
      </c>
      <c r="R62" s="39">
        <v>8000</v>
      </c>
      <c r="S62" s="39">
        <v>16000</v>
      </c>
      <c r="T62" s="39">
        <v>8000</v>
      </c>
      <c r="U62" s="39">
        <v>24000</v>
      </c>
      <c r="V62" s="39">
        <v>8000</v>
      </c>
      <c r="W62" s="39">
        <v>16000</v>
      </c>
      <c r="X62" s="39">
        <v>24000</v>
      </c>
      <c r="Y62" s="39">
        <v>8000</v>
      </c>
      <c r="Z62" s="39">
        <v>8000</v>
      </c>
      <c r="AA62" s="39">
        <v>8000</v>
      </c>
      <c r="AB62" s="39">
        <v>24000</v>
      </c>
      <c r="AC62" s="39">
        <v>16000</v>
      </c>
      <c r="AD62" s="39">
        <v>8000</v>
      </c>
      <c r="AE62" s="39">
        <v>8000</v>
      </c>
      <c r="AF62" s="39">
        <v>8000</v>
      </c>
      <c r="AG62" s="39">
        <v>24000</v>
      </c>
      <c r="AH62" s="39">
        <v>8000</v>
      </c>
      <c r="AI62" s="39">
        <v>16000</v>
      </c>
      <c r="AJ62" s="39">
        <v>8000</v>
      </c>
      <c r="AK62" s="39">
        <v>8000</v>
      </c>
      <c r="AL62" s="82">
        <f t="shared" si="5"/>
        <v>392000</v>
      </c>
      <c r="AM62" s="41"/>
      <c r="AN62" s="42"/>
      <c r="AO62" s="42"/>
    </row>
    <row r="63" spans="1:41" ht="19.5">
      <c r="A63" s="54" t="s">
        <v>95</v>
      </c>
      <c r="B63" s="55" t="s">
        <v>96</v>
      </c>
      <c r="C63" s="87">
        <v>40846.480000000003</v>
      </c>
      <c r="D63" s="87">
        <v>42914.44</v>
      </c>
      <c r="E63" s="87">
        <v>25701.439999999999</v>
      </c>
      <c r="F63" s="87">
        <v>24517.7</v>
      </c>
      <c r="G63" s="87">
        <v>40355.980000000003</v>
      </c>
      <c r="H63" s="87">
        <v>35579.69</v>
      </c>
      <c r="I63" s="87">
        <v>10141.09</v>
      </c>
      <c r="J63" s="87">
        <v>56335.32</v>
      </c>
      <c r="K63" s="87">
        <v>29272.78</v>
      </c>
      <c r="L63" s="87">
        <v>28230.21</v>
      </c>
      <c r="M63" s="87">
        <v>28221.38</v>
      </c>
      <c r="N63" s="87">
        <v>45487.74</v>
      </c>
      <c r="O63" s="87">
        <v>23587.73</v>
      </c>
      <c r="P63" s="87">
        <v>62625.05</v>
      </c>
      <c r="Q63" s="87">
        <v>23609.81</v>
      </c>
      <c r="R63" s="87">
        <v>23560.75</v>
      </c>
      <c r="S63" s="87">
        <v>51361.67</v>
      </c>
      <c r="T63" s="87">
        <v>37998.44</v>
      </c>
      <c r="U63" s="87">
        <v>56118.22</v>
      </c>
      <c r="V63" s="87">
        <v>35545.339999999997</v>
      </c>
      <c r="W63" s="87">
        <v>62279.17</v>
      </c>
      <c r="X63" s="87">
        <v>55951.41</v>
      </c>
      <c r="Y63" s="87">
        <v>25332.99</v>
      </c>
      <c r="Z63" s="87">
        <v>15739.06</v>
      </c>
      <c r="AA63" s="87">
        <v>36551.11</v>
      </c>
      <c r="AB63" s="87">
        <v>55699.97</v>
      </c>
      <c r="AC63" s="87">
        <v>45536.800000000003</v>
      </c>
      <c r="AD63" s="87">
        <v>51438.82</v>
      </c>
      <c r="AE63" s="87">
        <v>32074.21</v>
      </c>
      <c r="AF63" s="87">
        <v>52707.19</v>
      </c>
      <c r="AG63" s="87">
        <v>55778.47</v>
      </c>
      <c r="AH63" s="87">
        <v>23180.52</v>
      </c>
      <c r="AI63" s="87">
        <v>27080.94</v>
      </c>
      <c r="AJ63" s="87">
        <v>35318.43</v>
      </c>
      <c r="AK63" s="87">
        <v>37940.79</v>
      </c>
      <c r="AL63" s="79">
        <f t="shared" si="5"/>
        <v>1334621.1400000001</v>
      </c>
      <c r="AM63" s="41"/>
      <c r="AN63" s="42"/>
      <c r="AO63" s="42"/>
    </row>
    <row r="64" spans="1:41" ht="19.5">
      <c r="A64" s="54" t="s">
        <v>97</v>
      </c>
      <c r="B64" s="88" t="s">
        <v>151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>
        <v>110053.27</v>
      </c>
      <c r="O64" s="87">
        <v>57068.29</v>
      </c>
      <c r="P64" s="87">
        <v>151515.4</v>
      </c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79">
        <f t="shared" si="5"/>
        <v>318636.95999999996</v>
      </c>
      <c r="AM64" s="41"/>
      <c r="AN64" s="42"/>
      <c r="AO64" s="42"/>
    </row>
    <row r="65" spans="1:41" ht="19.5">
      <c r="A65" s="54" t="s">
        <v>152</v>
      </c>
      <c r="B65" s="66" t="s">
        <v>98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79"/>
      <c r="AM65" s="41"/>
      <c r="AN65" s="42"/>
      <c r="AO65" s="42"/>
    </row>
    <row r="66" spans="1:41" ht="18">
      <c r="A66" s="54" t="s">
        <v>153</v>
      </c>
      <c r="B66" s="48" t="s">
        <v>100</v>
      </c>
      <c r="C66" s="87">
        <v>20470.62</v>
      </c>
      <c r="D66" s="87">
        <v>13696.8</v>
      </c>
      <c r="E66" s="87">
        <v>31002.77</v>
      </c>
      <c r="F66" s="87">
        <v>9949.9500000000007</v>
      </c>
      <c r="G66" s="87">
        <v>30915.16</v>
      </c>
      <c r="H66" s="87">
        <v>51886.58</v>
      </c>
      <c r="I66" s="87">
        <v>1122.68</v>
      </c>
      <c r="J66" s="87">
        <v>19092.05</v>
      </c>
      <c r="K66" s="87">
        <v>12804.36</v>
      </c>
      <c r="L66" s="87">
        <v>16035.58</v>
      </c>
      <c r="M66" s="87">
        <v>19711.34</v>
      </c>
      <c r="N66" s="87">
        <v>41327.279999999999</v>
      </c>
      <c r="O66" s="87">
        <v>11112.68</v>
      </c>
      <c r="P66" s="87">
        <v>71588.509999999995</v>
      </c>
      <c r="Q66" s="87">
        <v>9862.24</v>
      </c>
      <c r="R66" s="87">
        <v>13332.93</v>
      </c>
      <c r="S66" s="87">
        <v>34873.25</v>
      </c>
      <c r="T66" s="87">
        <v>21437.14</v>
      </c>
      <c r="U66" s="87">
        <v>13396.77</v>
      </c>
      <c r="V66" s="87">
        <v>11053.28</v>
      </c>
      <c r="W66" s="87">
        <v>21516.68</v>
      </c>
      <c r="X66" s="87">
        <v>19054.46</v>
      </c>
      <c r="Y66" s="87">
        <v>17370.330000000002</v>
      </c>
      <c r="Z66" s="87">
        <v>5480.11</v>
      </c>
      <c r="AA66" s="87">
        <v>11320.14</v>
      </c>
      <c r="AB66" s="87">
        <v>27850.69</v>
      </c>
      <c r="AC66" s="87">
        <v>31075.71</v>
      </c>
      <c r="AD66" s="87">
        <v>26551.84</v>
      </c>
      <c r="AE66" s="87">
        <v>8628.19</v>
      </c>
      <c r="AF66" s="87">
        <v>15921.03</v>
      </c>
      <c r="AG66" s="87">
        <v>31397.39</v>
      </c>
      <c r="AH66" s="87">
        <v>292339.78999999998</v>
      </c>
      <c r="AI66" s="87">
        <v>4801.8500000000004</v>
      </c>
      <c r="AJ66" s="87">
        <v>22364.52</v>
      </c>
      <c r="AK66" s="87">
        <v>28635.35</v>
      </c>
      <c r="AL66" s="79">
        <f>C66+D66+E66+F66+G66+H66+I66+J66+K66+L66+M66+N66+O66+P66+Q66+R66+S66+T66+U66+V66+W66+X66+Y66+Z66+AA66+AB66+AC66+AD66+AE66+AF66+AG66+AH66+AI66+AJ66+AK66</f>
        <v>1018980.0499999998</v>
      </c>
      <c r="AM66" s="41"/>
      <c r="AN66" s="42"/>
      <c r="AO66" s="42"/>
    </row>
    <row r="67" spans="1:41" ht="19.5">
      <c r="A67" s="54"/>
      <c r="B67" s="67" t="s">
        <v>101</v>
      </c>
      <c r="C67" s="78">
        <f t="shared" ref="C67:AK67" si="20">C20+C63+C64+C66</f>
        <v>536758.37522449961</v>
      </c>
      <c r="D67" s="78">
        <f t="shared" si="20"/>
        <v>510709.69174529269</v>
      </c>
      <c r="E67" s="78">
        <f t="shared" si="20"/>
        <v>355041.28071932582</v>
      </c>
      <c r="F67" s="78">
        <f t="shared" si="20"/>
        <v>320327.490813229</v>
      </c>
      <c r="G67" s="78">
        <f t="shared" si="20"/>
        <v>539320.73045065894</v>
      </c>
      <c r="H67" s="78">
        <f t="shared" si="20"/>
        <v>471822.13752071193</v>
      </c>
      <c r="I67" s="78">
        <f t="shared" si="20"/>
        <v>142879.97645463134</v>
      </c>
      <c r="J67" s="78">
        <f t="shared" si="20"/>
        <v>703120.66736943147</v>
      </c>
      <c r="K67" s="78">
        <f t="shared" si="20"/>
        <v>411751.1887313436</v>
      </c>
      <c r="L67" s="78">
        <f t="shared" si="20"/>
        <v>400327.13653434045</v>
      </c>
      <c r="M67" s="78">
        <f t="shared" si="20"/>
        <v>412158.95386793849</v>
      </c>
      <c r="N67" s="78">
        <f t="shared" si="20"/>
        <v>821305.26551332721</v>
      </c>
      <c r="O67" s="78">
        <f t="shared" si="20"/>
        <v>397729.68073393381</v>
      </c>
      <c r="P67" s="78">
        <f t="shared" si="20"/>
        <v>1019732.7536458804</v>
      </c>
      <c r="Q67" s="78">
        <f t="shared" si="20"/>
        <v>333853.98542358517</v>
      </c>
      <c r="R67" s="78">
        <f t="shared" si="20"/>
        <v>338843.16432283446</v>
      </c>
      <c r="S67" s="78">
        <f t="shared" si="20"/>
        <v>701304.94629988133</v>
      </c>
      <c r="T67" s="78">
        <f t="shared" si="20"/>
        <v>486066.95034329291</v>
      </c>
      <c r="U67" s="78">
        <f t="shared" si="20"/>
        <v>684695.24408008228</v>
      </c>
      <c r="V67" s="78">
        <f t="shared" si="20"/>
        <v>366824.17700402706</v>
      </c>
      <c r="W67" s="78">
        <f t="shared" si="20"/>
        <v>626166.90384142357</v>
      </c>
      <c r="X67" s="78">
        <f t="shared" si="20"/>
        <v>722856.16254467133</v>
      </c>
      <c r="Y67" s="78">
        <f t="shared" si="20"/>
        <v>323954.79055717186</v>
      </c>
      <c r="Z67" s="78">
        <f t="shared" si="20"/>
        <v>221351.04422619747</v>
      </c>
      <c r="AA67" s="78">
        <f t="shared" si="20"/>
        <v>481427.36571026809</v>
      </c>
      <c r="AB67" s="78">
        <f t="shared" si="20"/>
        <v>847898.94128292101</v>
      </c>
      <c r="AC67" s="78">
        <f t="shared" si="20"/>
        <v>591000.12497207499</v>
      </c>
      <c r="AD67" s="78">
        <f t="shared" si="20"/>
        <v>698987.38825852307</v>
      </c>
      <c r="AE67" s="78">
        <f t="shared" si="20"/>
        <v>391576.39749669342</v>
      </c>
      <c r="AF67" s="78">
        <f t="shared" si="20"/>
        <v>671064.16337127588</v>
      </c>
      <c r="AG67" s="78">
        <f t="shared" si="20"/>
        <v>758412.62617037736</v>
      </c>
      <c r="AH67" s="78">
        <f t="shared" si="20"/>
        <v>582999.42156399228</v>
      </c>
      <c r="AI67" s="78">
        <f t="shared" si="20"/>
        <v>446445.81460605259</v>
      </c>
      <c r="AJ67" s="78">
        <f t="shared" si="20"/>
        <v>466234.58381104871</v>
      </c>
      <c r="AK67" s="78">
        <f t="shared" si="20"/>
        <v>462303.81341626478</v>
      </c>
      <c r="AL67" s="79">
        <f>C67+D67+E67+F67+G67+H67+I67+J67+K67+L67+M67+N67+O67+P67+Q67+R67+S67+T67+U67+V67+W67+X67+Y67+Z67+AA67+AB67+AC67+AD67+AE67+AF67+AG67+AH67+AI67+AJ67+AK67</f>
        <v>18247253.338627201</v>
      </c>
      <c r="AM67" s="41"/>
      <c r="AN67" s="42"/>
      <c r="AO67" s="42"/>
    </row>
    <row r="68" spans="1:41" ht="19.5">
      <c r="A68" s="54"/>
      <c r="B68" s="55" t="s">
        <v>102</v>
      </c>
      <c r="C68" s="78">
        <f t="shared" ref="C68:AK68" si="21">C14-C67</f>
        <v>-150589.0452244996</v>
      </c>
      <c r="D68" s="78">
        <f t="shared" si="21"/>
        <v>-98724.181745292677</v>
      </c>
      <c r="E68" s="78">
        <f t="shared" si="21"/>
        <v>-102970.89071932581</v>
      </c>
      <c r="F68" s="78">
        <f t="shared" si="21"/>
        <v>-88282.180813229003</v>
      </c>
      <c r="G68" s="78">
        <f t="shared" si="21"/>
        <v>-147353.15045065893</v>
      </c>
      <c r="H68" s="78">
        <f t="shared" si="21"/>
        <v>-99016.307520711911</v>
      </c>
      <c r="I68" s="78">
        <f t="shared" si="21"/>
        <v>-48224.286454631336</v>
      </c>
      <c r="J68" s="78">
        <f t="shared" si="21"/>
        <v>-250597.01736943144</v>
      </c>
      <c r="K68" s="78">
        <f t="shared" si="21"/>
        <v>-91077.95873134362</v>
      </c>
      <c r="L68" s="78">
        <f t="shared" si="21"/>
        <v>-97521.696534340444</v>
      </c>
      <c r="M68" s="78">
        <f t="shared" si="21"/>
        <v>-83779.513867938484</v>
      </c>
      <c r="N68" s="78">
        <f t="shared" si="21"/>
        <v>-174041.57551332726</v>
      </c>
      <c r="O68" s="78">
        <f t="shared" si="21"/>
        <v>-116255.26073393383</v>
      </c>
      <c r="P68" s="78">
        <f t="shared" si="21"/>
        <v>-105784.20364588033</v>
      </c>
      <c r="Q68" s="78">
        <f t="shared" si="21"/>
        <v>-67211.255423585186</v>
      </c>
      <c r="R68" s="78">
        <f t="shared" si="21"/>
        <v>-92791.564322834456</v>
      </c>
      <c r="S68" s="78">
        <f t="shared" si="21"/>
        <v>-121085.75629988126</v>
      </c>
      <c r="T68" s="78">
        <f t="shared" si="21"/>
        <v>-178287.99034329288</v>
      </c>
      <c r="U68" s="78">
        <f t="shared" si="21"/>
        <v>-185215.28408008226</v>
      </c>
      <c r="V68" s="78">
        <f t="shared" si="21"/>
        <v>-32023.677004027064</v>
      </c>
      <c r="W68" s="78">
        <f t="shared" si="21"/>
        <v>-35979.913841423579</v>
      </c>
      <c r="X68" s="78">
        <f t="shared" si="21"/>
        <v>-138947.01254467131</v>
      </c>
      <c r="Y68" s="78">
        <f t="shared" si="21"/>
        <v>-96817.650557171874</v>
      </c>
      <c r="Z68" s="78">
        <f t="shared" si="21"/>
        <v>-63046.774226197449</v>
      </c>
      <c r="AA68" s="78">
        <f t="shared" si="21"/>
        <v>-122371.5057102681</v>
      </c>
      <c r="AB68" s="78">
        <f t="shared" si="21"/>
        <v>-233653.25128292094</v>
      </c>
      <c r="AC68" s="78">
        <f t="shared" si="21"/>
        <v>-107492.58497207495</v>
      </c>
      <c r="AD68" s="78">
        <f t="shared" si="21"/>
        <v>-208873.69825852307</v>
      </c>
      <c r="AE68" s="78">
        <f t="shared" si="21"/>
        <v>-86241.327496693411</v>
      </c>
      <c r="AF68" s="78">
        <f t="shared" si="21"/>
        <v>-161239.4333712759</v>
      </c>
      <c r="AG68" s="78">
        <f t="shared" si="21"/>
        <v>-169507.49617037736</v>
      </c>
      <c r="AH68" s="78">
        <f t="shared" si="21"/>
        <v>-152963.56156399229</v>
      </c>
      <c r="AI68" s="78">
        <f t="shared" si="21"/>
        <v>-186014.3846060526</v>
      </c>
      <c r="AJ68" s="78">
        <f t="shared" si="21"/>
        <v>-118528.60381104873</v>
      </c>
      <c r="AK68" s="78">
        <f t="shared" si="21"/>
        <v>-96281.793416264758</v>
      </c>
      <c r="AL68" s="79">
        <f>C68+D68+E68+F68+G68+H68+I68+J68+K68+L68+M68+N68+O68+P68+Q68+R68+S68+T68+U68+V68+W68+X68+Y68+Z68+AA68+AB68+AC68+AD68+AE68+AF68+AG68+AH68+AI68+AJ68+AK68</f>
        <v>-4308791.7886272036</v>
      </c>
      <c r="AM68" s="41"/>
      <c r="AN68" s="42"/>
      <c r="AO68" s="42"/>
    </row>
    <row r="69" spans="1:41" ht="58.5" customHeight="1">
      <c r="A69" s="24" t="s">
        <v>103</v>
      </c>
      <c r="B69" s="7" t="s">
        <v>104</v>
      </c>
      <c r="C69" s="33">
        <f>C70+C71</f>
        <v>93880.909999999931</v>
      </c>
      <c r="D69" s="33">
        <f t="shared" ref="D69:AL69" si="22">D70+D71</f>
        <v>115187.61999999998</v>
      </c>
      <c r="E69" s="33">
        <f t="shared" si="22"/>
        <v>86828.680000000022</v>
      </c>
      <c r="F69" s="33">
        <f t="shared" si="22"/>
        <v>65285.959999999948</v>
      </c>
      <c r="G69" s="33">
        <f t="shared" si="22"/>
        <v>83454.040000000037</v>
      </c>
      <c r="H69" s="33">
        <f t="shared" si="22"/>
        <v>151770.66000000003</v>
      </c>
      <c r="I69" s="33">
        <f t="shared" si="22"/>
        <v>44961.519999999975</v>
      </c>
      <c r="J69" s="33">
        <f t="shared" si="22"/>
        <v>98163.319999999934</v>
      </c>
      <c r="K69" s="33">
        <f t="shared" si="22"/>
        <v>82798.12000000001</v>
      </c>
      <c r="L69" s="33">
        <f t="shared" si="22"/>
        <v>64204.629999999954</v>
      </c>
      <c r="M69" s="33">
        <f t="shared" si="22"/>
        <v>49076.179999999986</v>
      </c>
      <c r="N69" s="33">
        <f t="shared" si="22"/>
        <v>160879.94000000006</v>
      </c>
      <c r="O69" s="33">
        <f t="shared" si="22"/>
        <v>150096.90999999997</v>
      </c>
      <c r="P69" s="33">
        <f t="shared" si="22"/>
        <v>231970.06</v>
      </c>
      <c r="Q69" s="33">
        <f t="shared" si="22"/>
        <v>51322.250000000044</v>
      </c>
      <c r="R69" s="33">
        <f t="shared" si="22"/>
        <v>57823.66000000004</v>
      </c>
      <c r="S69" s="33">
        <f t="shared" si="22"/>
        <v>69932.680000000022</v>
      </c>
      <c r="T69" s="33">
        <f t="shared" si="22"/>
        <v>454539.1999999999</v>
      </c>
      <c r="U69" s="33">
        <f t="shared" si="22"/>
        <v>159191.06000000003</v>
      </c>
      <c r="V69" s="33">
        <f t="shared" si="22"/>
        <v>78468.350000000049</v>
      </c>
      <c r="W69" s="33">
        <f t="shared" si="22"/>
        <v>119308.01999999999</v>
      </c>
      <c r="X69" s="33">
        <f t="shared" si="22"/>
        <v>148929.33999999991</v>
      </c>
      <c r="Y69" s="33">
        <f t="shared" si="22"/>
        <v>61432.710000000014</v>
      </c>
      <c r="Z69" s="33">
        <f t="shared" si="22"/>
        <v>23003.07999999998</v>
      </c>
      <c r="AA69" s="33">
        <f t="shared" si="22"/>
        <v>86425.98000000001</v>
      </c>
      <c r="AB69" s="33">
        <f t="shared" si="22"/>
        <v>115614.77999999984</v>
      </c>
      <c r="AC69" s="33">
        <f t="shared" si="22"/>
        <v>109283.27999999996</v>
      </c>
      <c r="AD69" s="33">
        <f t="shared" si="22"/>
        <v>123008.42000000001</v>
      </c>
      <c r="AE69" s="33">
        <f t="shared" si="22"/>
        <v>69555.279999999984</v>
      </c>
      <c r="AF69" s="33">
        <f t="shared" si="22"/>
        <v>114659.66000000006</v>
      </c>
      <c r="AG69" s="33">
        <f t="shared" si="22"/>
        <v>130888.44000000008</v>
      </c>
      <c r="AH69" s="33">
        <f t="shared" si="22"/>
        <v>126275.93000000005</v>
      </c>
      <c r="AI69" s="33">
        <f t="shared" si="22"/>
        <v>47208.209999999963</v>
      </c>
      <c r="AJ69" s="33">
        <f t="shared" si="22"/>
        <v>74934.389999999985</v>
      </c>
      <c r="AK69" s="33">
        <f t="shared" si="22"/>
        <v>67803.94</v>
      </c>
      <c r="AL69" s="34">
        <f t="shared" si="22"/>
        <v>3768167.2100000009</v>
      </c>
      <c r="AM69" s="41"/>
      <c r="AN69" s="42"/>
      <c r="AO69" s="42"/>
    </row>
    <row r="70" spans="1:41" ht="15.75">
      <c r="A70" s="68"/>
      <c r="B70" s="69" t="s">
        <v>38</v>
      </c>
      <c r="C70" s="39">
        <f t="shared" ref="C70:AK70" si="23">C7+C10+C11+C13-C15-C16-C18</f>
        <v>89513.739999999932</v>
      </c>
      <c r="D70" s="39">
        <f t="shared" si="23"/>
        <v>111458.78999999998</v>
      </c>
      <c r="E70" s="39">
        <f t="shared" si="23"/>
        <v>68411.73000000001</v>
      </c>
      <c r="F70" s="39">
        <f t="shared" si="23"/>
        <v>61420.599999999948</v>
      </c>
      <c r="G70" s="39">
        <f t="shared" si="23"/>
        <v>77605.670000000042</v>
      </c>
      <c r="H70" s="39">
        <f t="shared" si="23"/>
        <v>125527.65000000002</v>
      </c>
      <c r="I70" s="39">
        <f t="shared" si="23"/>
        <v>44394.819999999978</v>
      </c>
      <c r="J70" s="39">
        <f t="shared" si="23"/>
        <v>95205.859999999928</v>
      </c>
      <c r="K70" s="39">
        <f t="shared" si="23"/>
        <v>79903.010000000009</v>
      </c>
      <c r="L70" s="39">
        <f t="shared" si="23"/>
        <v>61004.389999999956</v>
      </c>
      <c r="M70" s="39">
        <f t="shared" si="23"/>
        <v>45809.359999999986</v>
      </c>
      <c r="N70" s="39">
        <f t="shared" si="23"/>
        <v>151340.51000000007</v>
      </c>
      <c r="O70" s="39">
        <f t="shared" si="23"/>
        <v>146347.03999999998</v>
      </c>
      <c r="P70" s="39">
        <f t="shared" si="23"/>
        <v>216591</v>
      </c>
      <c r="Q70" s="39">
        <f t="shared" si="23"/>
        <v>49622.610000000044</v>
      </c>
      <c r="R70" s="39">
        <f t="shared" si="23"/>
        <v>54633.670000000042</v>
      </c>
      <c r="S70" s="39">
        <f t="shared" si="23"/>
        <v>67401.020000000019</v>
      </c>
      <c r="T70" s="39">
        <f t="shared" si="23"/>
        <v>451107.1399999999</v>
      </c>
      <c r="U70" s="39">
        <f t="shared" si="23"/>
        <v>155311.52000000002</v>
      </c>
      <c r="V70" s="39">
        <f t="shared" si="23"/>
        <v>75860.490000000049</v>
      </c>
      <c r="W70" s="39">
        <f t="shared" si="23"/>
        <v>115338.06</v>
      </c>
      <c r="X70" s="39">
        <f t="shared" si="23"/>
        <v>146063.7699999999</v>
      </c>
      <c r="Y70" s="39">
        <f t="shared" si="23"/>
        <v>57749.420000000013</v>
      </c>
      <c r="Z70" s="39">
        <f t="shared" si="23"/>
        <v>22187.199999999983</v>
      </c>
      <c r="AA70" s="39">
        <f t="shared" si="23"/>
        <v>83914.640000000014</v>
      </c>
      <c r="AB70" s="39">
        <f t="shared" si="23"/>
        <v>110588.19999999984</v>
      </c>
      <c r="AC70" s="39">
        <f t="shared" si="23"/>
        <v>103254.57999999996</v>
      </c>
      <c r="AD70" s="39">
        <f t="shared" si="23"/>
        <v>117711.45000000001</v>
      </c>
      <c r="AE70" s="39">
        <f t="shared" si="23"/>
        <v>68293.799999999988</v>
      </c>
      <c r="AF70" s="39">
        <f t="shared" si="23"/>
        <v>111495.07000000007</v>
      </c>
      <c r="AG70" s="39">
        <f t="shared" si="23"/>
        <v>124261.27000000008</v>
      </c>
      <c r="AH70" s="39">
        <f t="shared" si="23"/>
        <v>65123.860000000015</v>
      </c>
      <c r="AI70" s="39">
        <f t="shared" si="23"/>
        <v>46448.679999999964</v>
      </c>
      <c r="AJ70" s="39">
        <f t="shared" si="23"/>
        <v>70250.679999999993</v>
      </c>
      <c r="AK70" s="39">
        <f t="shared" si="23"/>
        <v>62892.130000000005</v>
      </c>
      <c r="AL70" s="47">
        <f>C70+D70+E70+F70+G70+H70+I70+J70+K70+L70+M70+N70+O70+P70+Q70+R70+S70+T70+U70+V70+W70+X70+Y70+Z70+AA70+AB70+AC70+AD70+AE70+AF70+AG70+AH70+AI70+AJ70+AK70</f>
        <v>3534043.4300000006</v>
      </c>
      <c r="AM70" s="41"/>
      <c r="AN70" s="42"/>
      <c r="AO70" s="42"/>
    </row>
    <row r="71" spans="1:41" ht="15.75">
      <c r="A71" s="68"/>
      <c r="B71" s="16" t="s">
        <v>39</v>
      </c>
      <c r="C71" s="39">
        <f t="shared" ref="C71:AK71" si="24">C8+C12-C17</f>
        <v>4367.1699999999983</v>
      </c>
      <c r="D71" s="39">
        <f t="shared" si="24"/>
        <v>3728.83</v>
      </c>
      <c r="E71" s="39">
        <f t="shared" si="24"/>
        <v>18416.950000000004</v>
      </c>
      <c r="F71" s="39">
        <f t="shared" si="24"/>
        <v>3865.3600000000006</v>
      </c>
      <c r="G71" s="39">
        <f t="shared" si="24"/>
        <v>5848.3700000000026</v>
      </c>
      <c r="H71" s="39">
        <f t="shared" si="24"/>
        <v>26243.010000000002</v>
      </c>
      <c r="I71" s="39">
        <f t="shared" si="24"/>
        <v>566.69999999999993</v>
      </c>
      <c r="J71" s="39">
        <f t="shared" si="24"/>
        <v>2957.4600000000028</v>
      </c>
      <c r="K71" s="39">
        <f t="shared" si="24"/>
        <v>2895.1100000000024</v>
      </c>
      <c r="L71" s="39">
        <f t="shared" si="24"/>
        <v>3200.24</v>
      </c>
      <c r="M71" s="39">
        <f t="shared" si="24"/>
        <v>3266.8199999999997</v>
      </c>
      <c r="N71" s="39">
        <f t="shared" si="24"/>
        <v>9539.43</v>
      </c>
      <c r="O71" s="39">
        <f t="shared" si="24"/>
        <v>3749.87</v>
      </c>
      <c r="P71" s="39">
        <f t="shared" si="24"/>
        <v>15379.059999999998</v>
      </c>
      <c r="Q71" s="39">
        <f t="shared" si="24"/>
        <v>1699.6399999999994</v>
      </c>
      <c r="R71" s="39">
        <f t="shared" si="24"/>
        <v>3189.99</v>
      </c>
      <c r="S71" s="39">
        <f t="shared" si="24"/>
        <v>2531.6600000000071</v>
      </c>
      <c r="T71" s="39">
        <f t="shared" si="24"/>
        <v>3432.0599999999977</v>
      </c>
      <c r="U71" s="39">
        <f t="shared" si="24"/>
        <v>3879.5400000000009</v>
      </c>
      <c r="V71" s="39">
        <f t="shared" si="24"/>
        <v>2607.8600000000006</v>
      </c>
      <c r="W71" s="39">
        <f t="shared" si="24"/>
        <v>3969.9599999999991</v>
      </c>
      <c r="X71" s="39">
        <f t="shared" si="24"/>
        <v>2865.5700000000033</v>
      </c>
      <c r="Y71" s="39">
        <f t="shared" si="24"/>
        <v>3683.2899999999991</v>
      </c>
      <c r="Z71" s="39">
        <f t="shared" si="24"/>
        <v>815.8799999999992</v>
      </c>
      <c r="AA71" s="39">
        <f t="shared" si="24"/>
        <v>2511.3399999999983</v>
      </c>
      <c r="AB71" s="39">
        <f t="shared" si="24"/>
        <v>5026.5800000000017</v>
      </c>
      <c r="AC71" s="39">
        <f t="shared" si="24"/>
        <v>6028.6999999999971</v>
      </c>
      <c r="AD71" s="39">
        <f t="shared" si="24"/>
        <v>5296.9699999999975</v>
      </c>
      <c r="AE71" s="39">
        <f t="shared" si="24"/>
        <v>1261.4800000000005</v>
      </c>
      <c r="AF71" s="39">
        <f t="shared" si="24"/>
        <v>3164.59</v>
      </c>
      <c r="AG71" s="39">
        <f t="shared" si="24"/>
        <v>6627.1699999999983</v>
      </c>
      <c r="AH71" s="39">
        <f t="shared" si="24"/>
        <v>61152.070000000036</v>
      </c>
      <c r="AI71" s="39">
        <f t="shared" si="24"/>
        <v>759.5300000000002</v>
      </c>
      <c r="AJ71" s="39">
        <f t="shared" si="24"/>
        <v>4683.7099999999991</v>
      </c>
      <c r="AK71" s="39">
        <f t="shared" si="24"/>
        <v>4911.8100000000013</v>
      </c>
      <c r="AL71" s="47">
        <f>C71+D71+E71+F71+G71+H71+I71+J71+K71+L71+M71+N71+O71+P71+Q71+R71+S71+T71+U71+V71+W71+X71+Y71+Z71+AA71+AB71+AC71+AD71+AE71+AF71+AG71+AH71+AI71+AJ71+AK71</f>
        <v>234123.78000000012</v>
      </c>
      <c r="AM71" s="41"/>
      <c r="AN71" s="42"/>
      <c r="AO71" s="42"/>
    </row>
    <row r="72" spans="1:41" ht="15.75">
      <c r="B72" s="70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71"/>
      <c r="AM72" s="41"/>
      <c r="AN72" s="42"/>
      <c r="AO72" s="42"/>
    </row>
    <row r="73" spans="1:41" ht="16.5">
      <c r="B73" s="70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90"/>
      <c r="AM73" s="11"/>
    </row>
    <row r="74" spans="1:41">
      <c r="B74" s="7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2"/>
      <c r="AM74" s="11"/>
    </row>
    <row r="75" spans="1:41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  <c r="AM75" s="11"/>
    </row>
  </sheetData>
  <mergeCells count="1">
    <mergeCell ref="AN59:AO5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микрорайон 11+</vt:lpstr>
      <vt:lpstr>микрорайон 11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2014-04-07T09:44:57Z</dcterms:modified>
</cp:coreProperties>
</file>